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ospital Program\Small Rural Hospitals\Small Rural Hospitals - DSH\Rural Hospital DSH FY 17\Forms &amp; Schedule\"/>
    </mc:Choice>
  </mc:AlternateContent>
  <bookViews>
    <workbookView xWindow="120" yWindow="120" windowWidth="11835" windowHeight="9315" tabRatio="692"/>
  </bookViews>
  <sheets>
    <sheet name="CY Changes" sheetId="42" r:id="rId1"/>
    <sheet name="Instructions per CMS Audit Rule" sheetId="24" r:id="rId2"/>
    <sheet name="Summary cost &amp; pymt per CMS " sheetId="4" r:id="rId3"/>
    <sheet name="Instructions per UCC (Priv-Pub)" sheetId="25" r:id="rId4"/>
    <sheet name="Summary cost&amp;pmt UCC (Priv-Pub)" sheetId="26" r:id="rId5"/>
    <sheet name="Per Diems &amp; CCRs" sheetId="35" r:id="rId6"/>
    <sheet name="Crosswalk" sheetId="40" r:id="rId7"/>
    <sheet name="IP Analysis Rev Codes-EIDR " sheetId="18" r:id="rId8"/>
    <sheet name="IP Analysis-Cost Report Summary" sheetId="9" r:id="rId9"/>
    <sheet name="OP Analysis Rev Codes - EIDR" sheetId="17" r:id="rId10"/>
    <sheet name="OP Analysis-Cost Report Summary" sheetId="10" r:id="rId11"/>
    <sheet name="IP OP Crossover temp-FFS,SP&amp;PP" sheetId="30" r:id="rId12"/>
    <sheet name="Medicare Fee for Service" sheetId="13" r:id="rId13"/>
    <sheet name="Ambulance Computation" sheetId="22" r:id="rId14"/>
    <sheet name="Psych Analysis Rev Codes-EIDR" sheetId="20" r:id="rId15"/>
    <sheet name="Psych Analysis - Cost Report" sheetId="11" r:id="rId16"/>
    <sheet name="Psych Crossover templet-T,S&amp;Pre" sheetId="31" r:id="rId17"/>
    <sheet name="Uninsured IP Analysis Rev Codes" sheetId="33" r:id="rId18"/>
    <sheet name="Uninsured IP CR Summary" sheetId="34" r:id="rId19"/>
    <sheet name="Uninsured OP Analysis Rev Codes" sheetId="36" r:id="rId20"/>
    <sheet name="Uninsured OP CR Summary" sheetId="37" r:id="rId21"/>
    <sheet name="Uninsured Psych Analysis Rev Co" sheetId="38" r:id="rId22"/>
    <sheet name="Uninsured Psych CR Summary" sheetId="39" r:id="rId23"/>
    <sheet name="RHC Computation-Trad &amp; Shared" sheetId="21" r:id="rId24"/>
    <sheet name="RHC Crossover" sheetId="32" r:id="rId25"/>
    <sheet name="RHC Uninsured" sheetId="41" r:id="rId26"/>
  </sheets>
  <definedNames>
    <definedName name="Crosswalk">Crosswalk!$A$8:$D$145</definedName>
    <definedName name="IP_RB_Per_Diems">'Uninsured IP Analysis Rev Codes'!#REF!</definedName>
    <definedName name="Medicaid_Acute_Charges">'IP Analysis Rev Codes-EIDR '!$Y$17:$Y$138</definedName>
    <definedName name="Medicaid_Acute_Days">'IP Analysis Rev Codes-EIDR '!$X$17:$X$29</definedName>
    <definedName name="Medicaid_Acute_Detail">'IP Analysis Rev Codes-EIDR '!$A$17:$B$138</definedName>
    <definedName name="Medicaid_AcuteCR_Charges">'IP Analysis Rev Codes-EIDR '!$G$17:$G$138</definedName>
    <definedName name="Medicaid_AcuteCR_Days">'IP Analysis Rev Codes-EIDR '!$F$17:$F$29</definedName>
    <definedName name="Medicaid_OP_Charges">'OP Analysis Rev Codes - EIDR'!$AM$14:$AM$104</definedName>
    <definedName name="Medicaid_OP_Detail">'OP Analysis Rev Codes - EIDR'!$A$14:$C$104</definedName>
    <definedName name="Medicaid_OP_Payments">'OP Analysis Rev Codes - EIDR'!$AN$14:$AN$104</definedName>
    <definedName name="Medicaid_OP_RevCodes">'OP Analysis Rev Codes - EIDR'!$C$14:$C$104</definedName>
    <definedName name="Medicaid_Psych_Charges">'Psych Analysis Rev Codes-EIDR'!$Z$16:$Z$107</definedName>
    <definedName name="Medicaid_Psych_CRCharges">'Psych Analysis Rev Codes-EIDR'!$H$16:$H$107</definedName>
    <definedName name="Medicaid_Psych_Detail">'Psych Analysis Rev Codes-EIDR'!$A$16:$C$107</definedName>
    <definedName name="Per_Diems_CCRs">'Per Diems &amp; CCRs'!$A$8:$D$49</definedName>
    <definedName name="_xlnm.Print_Area" localSheetId="0">'CY Changes'!$A$1:$B$38</definedName>
    <definedName name="_xlnm.Print_Area" localSheetId="3">'Instructions per UCC (Priv-Pub)'!$A$1:$N$56</definedName>
    <definedName name="_xlnm.Print_Area" localSheetId="7">'IP Analysis Rev Codes-EIDR '!$A$1:$Y$150</definedName>
    <definedName name="_xlnm.Print_Area" localSheetId="12">'Medicare Fee for Service'!$A$1:$N$62</definedName>
    <definedName name="_xlnm.Print_Area" localSheetId="9">'OP Analysis Rev Codes - EIDR'!$A$1:$AO$115</definedName>
    <definedName name="_xlnm.Print_Area" localSheetId="10">'OP Analysis-Cost Report Summary'!$A$1:$I$49</definedName>
    <definedName name="_xlnm.Print_Area" localSheetId="15">'Psych Analysis - Cost Report'!$A$1:$L$53</definedName>
    <definedName name="_xlnm.Print_Area" localSheetId="23">'RHC Computation-Trad &amp; Shared'!$A$1:$I$139</definedName>
    <definedName name="_xlnm.Print_Area" localSheetId="2">'Summary cost &amp; pymt per CMS '!$A$1:$G$46</definedName>
    <definedName name="_xlnm.Print_Area" localSheetId="4">'Summary cost&amp;pmt UCC (Priv-Pub)'!$A$1:$J$55</definedName>
    <definedName name="_xlnm.Print_Titles" localSheetId="6">Crosswalk!$1:$7</definedName>
    <definedName name="_xlnm.Print_Titles" localSheetId="3">'Instructions per UCC (Priv-Pub)'!$1:$2</definedName>
    <definedName name="_xlnm.Print_Titles" localSheetId="7">'IP Analysis Rev Codes-EIDR '!$1:$15</definedName>
    <definedName name="_xlnm.Print_Titles" localSheetId="8">'IP Analysis-Cost Report Summary'!$A:$C,'IP Analysis-Cost Report Summary'!$1:$3</definedName>
    <definedName name="_xlnm.Print_Titles" localSheetId="9">'OP Analysis Rev Codes - EIDR'!$A:$C,'OP Analysis Rev Codes - EIDR'!$1:$13</definedName>
    <definedName name="_xlnm.Print_Titles" localSheetId="15">'Psych Analysis - Cost Report'!$A:$C,'Psych Analysis - Cost Report'!$1:$13</definedName>
    <definedName name="_xlnm.Print_Titles" localSheetId="14">'Psych Analysis Rev Codes-EIDR'!$A:$C,'Psych Analysis Rev Codes-EIDR'!$1:$13</definedName>
    <definedName name="_xlnm.Print_Titles" localSheetId="23">'RHC Computation-Trad &amp; Shared'!$1:$5</definedName>
    <definedName name="_xlnm.Print_Titles" localSheetId="4">'Summary cost&amp;pmt UCC (Priv-Pub)'!$A:$E,'Summary cost&amp;pmt UCC (Priv-Pub)'!$1:$6</definedName>
    <definedName name="_xlnm.Print_Titles" localSheetId="17">'Uninsured IP Analysis Rev Codes'!$1:$11</definedName>
    <definedName name="_xlnm.Print_Titles" localSheetId="19">'Uninsured OP Analysis Rev Codes'!$1:$13</definedName>
    <definedName name="_xlnm.Print_Titles" localSheetId="21">'Uninsured Psych Analysis Rev Co'!$1:$13</definedName>
    <definedName name="Uninsured_IP_Charges">'Uninsured IP Analysis Rev Codes'!$E$14:$E$134</definedName>
    <definedName name="Uninsured_IP_Days">'Uninsured IP Analysis Rev Codes'!$D$14:$D$24</definedName>
    <definedName name="Uninsured_IP_Detail">'Uninsured IP Analysis Rev Codes'!$A$14:$C$134</definedName>
    <definedName name="Uninsured_OP_Charges">'Uninsured OP Analysis Rev Codes'!$D$14:$D$120</definedName>
    <definedName name="Uninsured_OP_Detail">'Uninsured OP Analysis Rev Codes'!$A$14:$C$120</definedName>
    <definedName name="Uninsured_Psych_Charges">'Uninsured Psych Analysis Rev Co'!$E$16:$E$136</definedName>
    <definedName name="Uninsured_Psych_Days">'Uninsured Psych Analysis Rev Co'!$D$16:$D$26</definedName>
    <definedName name="Uninsured_Psych_Detail">'Uninsured Psych Analysis Rev Co'!$A$16:$C$136</definedName>
  </definedNames>
  <calcPr calcId="152511"/>
</workbook>
</file>

<file path=xl/calcChain.xml><?xml version="1.0" encoding="utf-8"?>
<calcChain xmlns="http://schemas.openxmlformats.org/spreadsheetml/2006/main">
  <c r="Z116" i="20" l="1"/>
  <c r="Z115" i="20"/>
  <c r="Z107" i="20"/>
  <c r="Z106" i="20"/>
  <c r="Z105" i="20"/>
  <c r="Z101" i="20"/>
  <c r="Z100" i="20"/>
  <c r="Z99" i="20"/>
  <c r="Z98" i="20"/>
  <c r="Z97" i="20"/>
  <c r="Z96" i="20"/>
  <c r="Z95" i="20"/>
  <c r="Z94" i="20"/>
  <c r="Z93" i="20"/>
  <c r="Z92" i="20"/>
  <c r="Z91" i="20"/>
  <c r="Z90" i="20"/>
  <c r="Z89" i="20"/>
  <c r="Z88" i="20"/>
  <c r="Z87" i="20"/>
  <c r="Z86" i="20"/>
  <c r="Z85" i="20"/>
  <c r="Z84" i="20"/>
  <c r="Z83" i="20"/>
  <c r="Z82" i="20"/>
  <c r="Z81" i="20"/>
  <c r="Z80" i="20"/>
  <c r="Z79" i="20"/>
  <c r="Z78" i="20"/>
  <c r="Z77" i="20"/>
  <c r="Z76" i="20"/>
  <c r="Z75" i="20"/>
  <c r="Z74" i="20"/>
  <c r="Z73" i="20"/>
  <c r="Z72" i="20"/>
  <c r="Z71" i="20"/>
  <c r="Z70" i="20"/>
  <c r="Z69" i="20"/>
  <c r="Z68" i="20"/>
  <c r="Z67" i="20"/>
  <c r="Z66" i="20"/>
  <c r="Z65" i="20"/>
  <c r="Z64" i="20"/>
  <c r="Z63" i="20"/>
  <c r="Z62" i="20"/>
  <c r="Z61" i="20"/>
  <c r="Z60" i="20"/>
  <c r="Z59" i="20"/>
  <c r="Z58" i="20"/>
  <c r="Z57" i="20"/>
  <c r="Z56" i="20"/>
  <c r="Z55" i="20"/>
  <c r="Z54" i="20"/>
  <c r="Z53" i="20"/>
  <c r="Z52" i="20"/>
  <c r="Z51" i="20"/>
  <c r="Z50" i="20"/>
  <c r="Z49" i="20"/>
  <c r="Z48" i="20"/>
  <c r="Z47" i="20"/>
  <c r="Z46" i="20"/>
  <c r="Z45" i="20"/>
  <c r="Z44" i="20"/>
  <c r="Z43" i="20"/>
  <c r="Z42" i="20"/>
  <c r="Z41" i="20"/>
  <c r="Z40" i="20"/>
  <c r="Z39" i="20"/>
  <c r="Z38" i="20"/>
  <c r="Z37" i="20"/>
  <c r="Z36" i="20"/>
  <c r="Z35" i="20"/>
  <c r="Z34" i="20"/>
  <c r="Z33" i="20"/>
  <c r="Z32" i="20"/>
  <c r="Z31" i="20"/>
  <c r="Z30" i="20"/>
  <c r="Z29" i="20"/>
  <c r="Z28" i="20"/>
  <c r="Z27" i="20"/>
  <c r="Z26" i="20"/>
  <c r="Z25" i="20"/>
  <c r="Z24" i="20"/>
  <c r="Z18" i="20"/>
  <c r="Z17" i="20"/>
  <c r="Z16" i="20"/>
  <c r="Z19" i="20"/>
  <c r="Z20" i="20"/>
  <c r="Y20" i="20"/>
  <c r="Y19" i="20"/>
  <c r="Y18" i="20"/>
  <c r="Y17" i="20"/>
  <c r="Y16" i="20"/>
  <c r="AN112" i="17"/>
  <c r="AN104" i="17"/>
  <c r="AM104" i="17"/>
  <c r="AN103" i="17"/>
  <c r="AM103" i="17"/>
  <c r="AN102" i="17"/>
  <c r="AM102" i="17"/>
  <c r="AN101" i="17"/>
  <c r="AM101" i="17"/>
  <c r="AN97" i="17"/>
  <c r="AM97" i="17"/>
  <c r="AN96" i="17"/>
  <c r="AM96" i="17"/>
  <c r="AN95" i="17"/>
  <c r="AM95" i="17"/>
  <c r="AN94" i="17"/>
  <c r="AM94" i="17"/>
  <c r="AN93" i="17"/>
  <c r="AM93" i="17"/>
  <c r="AN92" i="17"/>
  <c r="AM92" i="17"/>
  <c r="AN91" i="17"/>
  <c r="AM91" i="17"/>
  <c r="AN90" i="17"/>
  <c r="AM90" i="17"/>
  <c r="AN89" i="17"/>
  <c r="AM89" i="17"/>
  <c r="AN88" i="17"/>
  <c r="AM88" i="17"/>
  <c r="AN87" i="17"/>
  <c r="AM87" i="17"/>
  <c r="AN86" i="17"/>
  <c r="AM86" i="17"/>
  <c r="AN85" i="17"/>
  <c r="AM85" i="17"/>
  <c r="AN84" i="17"/>
  <c r="AM84" i="17"/>
  <c r="AN83" i="17"/>
  <c r="AM83" i="17"/>
  <c r="AN82" i="17"/>
  <c r="AM82" i="17"/>
  <c r="AN81" i="17"/>
  <c r="AM81" i="17"/>
  <c r="AN80" i="17"/>
  <c r="AM80" i="17"/>
  <c r="AN79" i="17"/>
  <c r="AM79" i="17"/>
  <c r="AN78" i="17"/>
  <c r="AM78" i="17"/>
  <c r="AN77" i="17"/>
  <c r="AM77" i="17"/>
  <c r="AN76" i="17"/>
  <c r="AM76" i="17"/>
  <c r="AN75" i="17"/>
  <c r="AM75" i="17"/>
  <c r="AN74" i="17"/>
  <c r="AM74" i="17"/>
  <c r="AN73" i="17"/>
  <c r="AM73" i="17"/>
  <c r="AN72" i="17"/>
  <c r="AM72" i="17"/>
  <c r="AN71" i="17"/>
  <c r="AM71" i="17"/>
  <c r="AN70" i="17"/>
  <c r="AM70" i="17"/>
  <c r="AN69" i="17"/>
  <c r="AM69" i="17"/>
  <c r="AN68" i="17"/>
  <c r="AM68" i="17"/>
  <c r="AN67" i="17"/>
  <c r="AM67" i="17"/>
  <c r="AN66" i="17"/>
  <c r="AM66" i="17"/>
  <c r="AN65" i="17"/>
  <c r="AM65" i="17"/>
  <c r="AN64" i="17"/>
  <c r="AM64" i="17"/>
  <c r="AN63" i="17"/>
  <c r="AM63" i="17"/>
  <c r="AN62" i="17"/>
  <c r="AM62" i="17"/>
  <c r="AN61" i="17"/>
  <c r="AM61" i="17"/>
  <c r="AN60" i="17"/>
  <c r="AM60" i="17"/>
  <c r="AN59" i="17"/>
  <c r="AM59" i="17"/>
  <c r="AN58" i="17"/>
  <c r="AM58" i="17"/>
  <c r="AN57" i="17"/>
  <c r="AM57" i="17"/>
  <c r="AN56" i="17"/>
  <c r="AM56" i="17"/>
  <c r="AN55" i="17"/>
  <c r="AM55" i="17"/>
  <c r="AN54" i="17"/>
  <c r="AM54" i="17"/>
  <c r="AN53" i="17"/>
  <c r="AM53" i="17"/>
  <c r="AN52" i="17"/>
  <c r="AM52" i="17"/>
  <c r="AN51" i="17"/>
  <c r="AM51" i="17"/>
  <c r="AN50" i="17"/>
  <c r="AM50" i="17"/>
  <c r="AN49" i="17"/>
  <c r="AM49" i="17"/>
  <c r="AN48" i="17"/>
  <c r="AM48" i="17"/>
  <c r="AN47" i="17"/>
  <c r="AM47" i="17"/>
  <c r="AN46" i="17"/>
  <c r="AM46" i="17"/>
  <c r="AN45" i="17"/>
  <c r="AM45" i="17"/>
  <c r="AN44" i="17"/>
  <c r="AM44" i="17"/>
  <c r="AN43" i="17"/>
  <c r="AM43" i="17"/>
  <c r="AN42" i="17"/>
  <c r="AM42" i="17"/>
  <c r="AN41" i="17"/>
  <c r="AM41" i="17"/>
  <c r="AN40" i="17"/>
  <c r="AM40" i="17"/>
  <c r="AN39" i="17"/>
  <c r="AM39" i="17"/>
  <c r="AN38" i="17"/>
  <c r="AM38" i="17"/>
  <c r="AN37" i="17"/>
  <c r="AM37" i="17"/>
  <c r="AN36" i="17"/>
  <c r="AM36" i="17"/>
  <c r="AN35" i="17"/>
  <c r="AM35" i="17"/>
  <c r="AN34" i="17"/>
  <c r="AM34" i="17"/>
  <c r="AN33" i="17"/>
  <c r="AM33" i="17"/>
  <c r="AN32" i="17"/>
  <c r="AM32" i="17"/>
  <c r="AN31" i="17"/>
  <c r="AM31" i="17"/>
  <c r="AN30" i="17"/>
  <c r="AM30" i="17"/>
  <c r="AN29" i="17"/>
  <c r="AM29" i="17"/>
  <c r="AN28" i="17"/>
  <c r="AM28" i="17"/>
  <c r="AN27" i="17"/>
  <c r="AM27" i="17"/>
  <c r="AN26" i="17"/>
  <c r="AM26" i="17"/>
  <c r="AN25" i="17"/>
  <c r="AM25" i="17"/>
  <c r="AN24" i="17"/>
  <c r="AM24" i="17"/>
  <c r="AN23" i="17"/>
  <c r="AM23" i="17"/>
  <c r="AN22" i="17"/>
  <c r="AM22" i="17"/>
  <c r="AN21" i="17"/>
  <c r="AM21" i="17"/>
  <c r="AN20" i="17"/>
  <c r="AM20" i="17"/>
  <c r="AN19" i="17"/>
  <c r="AM19" i="17"/>
  <c r="AN18" i="17"/>
  <c r="AM18" i="17"/>
  <c r="AN17" i="17"/>
  <c r="AM17" i="17"/>
  <c r="AN16" i="17"/>
  <c r="AM16" i="17"/>
  <c r="AN15" i="17"/>
  <c r="AM15" i="17"/>
  <c r="AN14" i="17"/>
  <c r="AM14" i="17"/>
  <c r="L105" i="17"/>
  <c r="J105" i="17"/>
  <c r="I105" i="17"/>
  <c r="L98" i="17"/>
  <c r="J98" i="17"/>
  <c r="I98" i="17"/>
  <c r="L107" i="17" l="1"/>
  <c r="L110" i="17" s="1"/>
  <c r="J107" i="17"/>
  <c r="J110" i="17" s="1"/>
  <c r="I107" i="17"/>
  <c r="I110" i="17" s="1"/>
  <c r="Z108" i="20"/>
  <c r="L13" i="13" l="1"/>
  <c r="L52" i="13"/>
  <c r="A119" i="33" l="1"/>
  <c r="E139" i="21" l="1"/>
  <c r="C28" i="41"/>
  <c r="E130" i="21"/>
  <c r="E128" i="21"/>
  <c r="C114" i="21"/>
  <c r="C116" i="21" s="1"/>
  <c r="C111" i="21"/>
  <c r="C117" i="21" s="1"/>
  <c r="E104" i="21"/>
  <c r="E112" i="21" s="1"/>
  <c r="C120" i="21" l="1"/>
  <c r="C121" i="21" s="1"/>
  <c r="C118" i="21"/>
  <c r="C124" i="21" s="1"/>
  <c r="C112" i="21"/>
  <c r="F35" i="30"/>
  <c r="Z5" i="20" l="1"/>
  <c r="W2" i="20"/>
  <c r="T5" i="20"/>
  <c r="Q2" i="20"/>
  <c r="N5" i="20"/>
  <c r="K2" i="20"/>
  <c r="Y135" i="18" l="1"/>
  <c r="C22" i="41" l="1"/>
  <c r="C16" i="41"/>
  <c r="C10" i="41"/>
  <c r="B3" i="41"/>
  <c r="A3" i="41"/>
  <c r="B2" i="41"/>
  <c r="A2" i="41"/>
  <c r="B1" i="41"/>
  <c r="A1" i="41"/>
  <c r="C31" i="41" l="1"/>
  <c r="E30" i="4" s="1"/>
  <c r="C39" i="30"/>
  <c r="C35" i="30"/>
  <c r="Y22" i="18"/>
  <c r="X22" i="18"/>
  <c r="A22" i="18"/>
  <c r="C82" i="21" l="1"/>
  <c r="C84" i="21" s="1"/>
  <c r="C79" i="21"/>
  <c r="C80" i="21" s="1"/>
  <c r="C47" i="21"/>
  <c r="C56" i="21" s="1"/>
  <c r="C15" i="21"/>
  <c r="C16" i="21" s="1"/>
  <c r="C88" i="21" l="1"/>
  <c r="C89" i="21" s="1"/>
  <c r="C48" i="21"/>
  <c r="C136" i="21" s="1"/>
  <c r="C53" i="21"/>
  <c r="C85" i="21"/>
  <c r="C86" i="21" s="1"/>
  <c r="A123" i="38"/>
  <c r="A122" i="38"/>
  <c r="A121" i="38"/>
  <c r="A120" i="38"/>
  <c r="A119" i="38"/>
  <c r="A118" i="38"/>
  <c r="A117" i="38"/>
  <c r="A116" i="38"/>
  <c r="A115" i="38"/>
  <c r="A114" i="38"/>
  <c r="A113" i="38"/>
  <c r="A112" i="38"/>
  <c r="A111" i="38"/>
  <c r="A110" i="38"/>
  <c r="A109" i="38"/>
  <c r="A108" i="38"/>
  <c r="A107" i="38"/>
  <c r="A106" i="38"/>
  <c r="A105" i="38"/>
  <c r="A104" i="38"/>
  <c r="A103" i="38"/>
  <c r="A102" i="38"/>
  <c r="A101" i="38"/>
  <c r="A100" i="38"/>
  <c r="A99" i="38"/>
  <c r="A98" i="38"/>
  <c r="A97" i="38"/>
  <c r="A96" i="38"/>
  <c r="A95" i="38"/>
  <c r="A94" i="38"/>
  <c r="A93" i="38"/>
  <c r="A92" i="38"/>
  <c r="A91" i="38"/>
  <c r="A90" i="38"/>
  <c r="A89" i="38"/>
  <c r="A88" i="38"/>
  <c r="A87" i="38"/>
  <c r="A86" i="38"/>
  <c r="A85" i="38"/>
  <c r="A84" i="38"/>
  <c r="A83" i="38"/>
  <c r="A82" i="38"/>
  <c r="A81" i="38"/>
  <c r="A80" i="38"/>
  <c r="A79" i="38"/>
  <c r="A78" i="38"/>
  <c r="A77" i="38"/>
  <c r="A76" i="38"/>
  <c r="A75" i="38"/>
  <c r="A74" i="38"/>
  <c r="A73" i="38"/>
  <c r="A72" i="38"/>
  <c r="A71" i="38"/>
  <c r="A70" i="38"/>
  <c r="A69" i="38"/>
  <c r="A68" i="38"/>
  <c r="A67" i="38"/>
  <c r="A66" i="38"/>
  <c r="A65" i="38"/>
  <c r="A64" i="38"/>
  <c r="A63" i="38"/>
  <c r="A62" i="38"/>
  <c r="A61" i="38"/>
  <c r="A60" i="38"/>
  <c r="A59" i="38"/>
  <c r="A58" i="38"/>
  <c r="A57" i="38"/>
  <c r="A56" i="38"/>
  <c r="A55" i="38"/>
  <c r="A54" i="38"/>
  <c r="A53" i="38"/>
  <c r="A52" i="38"/>
  <c r="A51" i="38"/>
  <c r="A50" i="38"/>
  <c r="A49" i="38"/>
  <c r="A48" i="38"/>
  <c r="A47" i="38"/>
  <c r="A46" i="38"/>
  <c r="A45" i="38"/>
  <c r="A44" i="38"/>
  <c r="A43" i="38"/>
  <c r="A42" i="38"/>
  <c r="A41" i="38"/>
  <c r="A40" i="38"/>
  <c r="A39" i="38"/>
  <c r="A38" i="38"/>
  <c r="A37" i="38"/>
  <c r="A36" i="38"/>
  <c r="A35" i="38"/>
  <c r="A34" i="38"/>
  <c r="A33" i="38"/>
  <c r="A32" i="38"/>
  <c r="A31" i="38"/>
  <c r="A30" i="38"/>
  <c r="A26" i="38"/>
  <c r="A25" i="38"/>
  <c r="A24" i="38"/>
  <c r="A23" i="38"/>
  <c r="A22" i="38"/>
  <c r="A21" i="38"/>
  <c r="A20" i="38"/>
  <c r="A19" i="38"/>
  <c r="A18" i="38"/>
  <c r="A17" i="38"/>
  <c r="A16" i="38"/>
  <c r="A107" i="36"/>
  <c r="A106" i="36"/>
  <c r="A105" i="36"/>
  <c r="A104" i="36"/>
  <c r="A103" i="36"/>
  <c r="A102" i="36"/>
  <c r="A101" i="36"/>
  <c r="A100" i="36"/>
  <c r="A99" i="36"/>
  <c r="A98" i="36"/>
  <c r="A97" i="36"/>
  <c r="A96" i="36"/>
  <c r="A95" i="36"/>
  <c r="A94" i="36"/>
  <c r="A93" i="36"/>
  <c r="A92" i="36"/>
  <c r="A91" i="36"/>
  <c r="A90" i="36"/>
  <c r="A89" i="36"/>
  <c r="A88" i="36"/>
  <c r="A87" i="36"/>
  <c r="A86" i="36"/>
  <c r="A85" i="36"/>
  <c r="A84" i="36"/>
  <c r="A83" i="36"/>
  <c r="A82" i="36"/>
  <c r="A81" i="36"/>
  <c r="A80" i="36"/>
  <c r="A79" i="36"/>
  <c r="A78" i="36"/>
  <c r="A77" i="36"/>
  <c r="A76" i="36"/>
  <c r="A75" i="36"/>
  <c r="A74" i="36"/>
  <c r="A73" i="36"/>
  <c r="A72" i="36"/>
  <c r="A71" i="36"/>
  <c r="A70" i="36"/>
  <c r="A69" i="36"/>
  <c r="A68" i="36"/>
  <c r="A67" i="36"/>
  <c r="A66" i="36"/>
  <c r="A65" i="36"/>
  <c r="A64" i="36"/>
  <c r="A63" i="36"/>
  <c r="A62" i="36"/>
  <c r="A61" i="36"/>
  <c r="A60" i="36"/>
  <c r="A59" i="36"/>
  <c r="A58" i="36"/>
  <c r="A57" i="36"/>
  <c r="A56" i="36"/>
  <c r="A55" i="36"/>
  <c r="A54" i="36"/>
  <c r="A53" i="36"/>
  <c r="A52" i="36"/>
  <c r="A51" i="36"/>
  <c r="A50" i="36"/>
  <c r="A49" i="36"/>
  <c r="A48" i="36"/>
  <c r="A47" i="36"/>
  <c r="A46" i="36"/>
  <c r="A45" i="36"/>
  <c r="A44" i="36"/>
  <c r="A43" i="36"/>
  <c r="A42" i="36"/>
  <c r="A41" i="36"/>
  <c r="A40" i="36"/>
  <c r="A39" i="36"/>
  <c r="A38" i="36"/>
  <c r="A37" i="36"/>
  <c r="A36" i="36"/>
  <c r="A35" i="36"/>
  <c r="A34" i="36"/>
  <c r="A33" i="36"/>
  <c r="A32" i="36"/>
  <c r="A31" i="36"/>
  <c r="A30" i="36"/>
  <c r="A29" i="36"/>
  <c r="A28" i="36"/>
  <c r="A27" i="36"/>
  <c r="A26" i="36"/>
  <c r="A25" i="36"/>
  <c r="A24" i="36"/>
  <c r="A23" i="36"/>
  <c r="A22" i="36"/>
  <c r="A21" i="36"/>
  <c r="A20" i="36"/>
  <c r="A19" i="36"/>
  <c r="A18" i="36"/>
  <c r="A17" i="36"/>
  <c r="A16" i="36"/>
  <c r="A15" i="36"/>
  <c r="A14" i="36"/>
  <c r="A121" i="33"/>
  <c r="A120" i="33"/>
  <c r="A118" i="33"/>
  <c r="A117" i="33"/>
  <c r="A116" i="33"/>
  <c r="A115" i="33"/>
  <c r="A114" i="33"/>
  <c r="A113" i="33"/>
  <c r="A112" i="33"/>
  <c r="A111" i="33"/>
  <c r="A110" i="33"/>
  <c r="A109" i="33"/>
  <c r="A108" i="33"/>
  <c r="A107" i="33"/>
  <c r="A106" i="33"/>
  <c r="A105" i="33"/>
  <c r="A104" i="33"/>
  <c r="A103" i="33"/>
  <c r="A102" i="33"/>
  <c r="A101" i="33"/>
  <c r="A100" i="33"/>
  <c r="A99" i="33"/>
  <c r="A98" i="33"/>
  <c r="A97" i="33"/>
  <c r="A96" i="33"/>
  <c r="A95" i="33"/>
  <c r="A94" i="33"/>
  <c r="A93" i="33"/>
  <c r="A92" i="33"/>
  <c r="A91" i="33"/>
  <c r="A90" i="33"/>
  <c r="A89" i="33"/>
  <c r="A88" i="33"/>
  <c r="A87" i="33"/>
  <c r="A86" i="33"/>
  <c r="A85" i="33"/>
  <c r="A84" i="33"/>
  <c r="A83" i="33"/>
  <c r="A82" i="33"/>
  <c r="A81" i="33"/>
  <c r="A80" i="33"/>
  <c r="A79" i="33"/>
  <c r="A78" i="33"/>
  <c r="A77" i="33"/>
  <c r="A76" i="33"/>
  <c r="A75" i="33"/>
  <c r="A74" i="33"/>
  <c r="A73" i="33"/>
  <c r="A72" i="33"/>
  <c r="A71" i="33"/>
  <c r="A70" i="33"/>
  <c r="A69" i="33"/>
  <c r="A68" i="33"/>
  <c r="A67" i="33"/>
  <c r="A66" i="33"/>
  <c r="A65" i="33"/>
  <c r="A64" i="33"/>
  <c r="A63" i="33"/>
  <c r="A62" i="33"/>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4" i="33"/>
  <c r="A23" i="33"/>
  <c r="A22" i="33"/>
  <c r="A21" i="33"/>
  <c r="A20" i="33"/>
  <c r="A19" i="33"/>
  <c r="A18" i="33"/>
  <c r="A17" i="33"/>
  <c r="A16" i="33"/>
  <c r="A15" i="33"/>
  <c r="A14" i="33"/>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0" i="20"/>
  <c r="A19" i="20"/>
  <c r="A18" i="20"/>
  <c r="A17" i="20"/>
  <c r="A16" i="20"/>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28" i="18"/>
  <c r="A27" i="18"/>
  <c r="A26" i="18"/>
  <c r="A25" i="18"/>
  <c r="A24" i="18"/>
  <c r="A23" i="18"/>
  <c r="A21" i="18"/>
  <c r="A20" i="18"/>
  <c r="A19" i="18"/>
  <c r="A18" i="18"/>
  <c r="A17" i="18"/>
  <c r="B2" i="40"/>
  <c r="B1" i="40"/>
  <c r="C54" i="39"/>
  <c r="C53" i="39"/>
  <c r="C52" i="39"/>
  <c r="C51" i="39"/>
  <c r="C50" i="39"/>
  <c r="C49" i="39"/>
  <c r="C48" i="39"/>
  <c r="C47" i="39"/>
  <c r="C46" i="39"/>
  <c r="C45" i="39"/>
  <c r="C44" i="39"/>
  <c r="C43" i="39"/>
  <c r="C42" i="39"/>
  <c r="C41" i="39"/>
  <c r="C40" i="39"/>
  <c r="C39" i="39"/>
  <c r="C38" i="39"/>
  <c r="C37" i="39"/>
  <c r="C36" i="39"/>
  <c r="C35" i="39"/>
  <c r="C34" i="39"/>
  <c r="C33" i="39"/>
  <c r="C32" i="39"/>
  <c r="C31" i="39"/>
  <c r="C30" i="39"/>
  <c r="C29" i="39"/>
  <c r="C28" i="39"/>
  <c r="C27" i="39"/>
  <c r="C26" i="39"/>
  <c r="C23" i="39"/>
  <c r="C22" i="39"/>
  <c r="C21" i="39"/>
  <c r="C20" i="39"/>
  <c r="C19" i="39"/>
  <c r="C18" i="39"/>
  <c r="C17" i="39"/>
  <c r="C16" i="39"/>
  <c r="C15" i="39"/>
  <c r="F8" i="39"/>
  <c r="C8" i="39"/>
  <c r="C3" i="39"/>
  <c r="C2" i="39"/>
  <c r="C1" i="39"/>
  <c r="E137" i="38"/>
  <c r="E124" i="38"/>
  <c r="E27" i="38"/>
  <c r="D27" i="38"/>
  <c r="B2" i="38"/>
  <c r="B1" i="38"/>
  <c r="C43" i="37"/>
  <c r="C42" i="37"/>
  <c r="C41" i="37"/>
  <c r="C40" i="37"/>
  <c r="C39" i="37"/>
  <c r="C38" i="37"/>
  <c r="C37" i="37"/>
  <c r="C36" i="37"/>
  <c r="C35" i="37"/>
  <c r="C34" i="37"/>
  <c r="C33" i="37"/>
  <c r="C32" i="37"/>
  <c r="C31" i="37"/>
  <c r="C30" i="37"/>
  <c r="C29" i="37"/>
  <c r="C28" i="37"/>
  <c r="C27" i="37"/>
  <c r="C26" i="37"/>
  <c r="C25" i="37"/>
  <c r="C24" i="37"/>
  <c r="C23" i="37"/>
  <c r="C22" i="37"/>
  <c r="C21" i="37"/>
  <c r="C20" i="37"/>
  <c r="C19" i="37"/>
  <c r="C18" i="37"/>
  <c r="C17" i="37"/>
  <c r="C16" i="37"/>
  <c r="C15" i="37"/>
  <c r="F8" i="37"/>
  <c r="C8" i="37"/>
  <c r="C3" i="37"/>
  <c r="C2" i="37"/>
  <c r="C1" i="37"/>
  <c r="D121" i="36"/>
  <c r="D108" i="36"/>
  <c r="D123" i="36" s="1"/>
  <c r="B2" i="36"/>
  <c r="B1" i="36"/>
  <c r="C54" i="34"/>
  <c r="C53" i="34"/>
  <c r="C52" i="34"/>
  <c r="C51" i="34"/>
  <c r="C50" i="34"/>
  <c r="C49" i="34"/>
  <c r="C48" i="34"/>
  <c r="C47" i="34"/>
  <c r="C46" i="34"/>
  <c r="C45" i="34"/>
  <c r="C44" i="34"/>
  <c r="C43" i="34"/>
  <c r="C42" i="34"/>
  <c r="C41" i="34"/>
  <c r="C40" i="34"/>
  <c r="C39" i="34"/>
  <c r="C38" i="34"/>
  <c r="C37" i="34"/>
  <c r="C36" i="34"/>
  <c r="C35" i="34"/>
  <c r="C34" i="34"/>
  <c r="C33" i="34"/>
  <c r="C32" i="34"/>
  <c r="C31" i="34"/>
  <c r="C30" i="34"/>
  <c r="C29" i="34"/>
  <c r="C28" i="34"/>
  <c r="C27" i="34"/>
  <c r="C26" i="34"/>
  <c r="C23" i="34"/>
  <c r="C22" i="34"/>
  <c r="C21" i="34"/>
  <c r="C20" i="34"/>
  <c r="C19" i="34"/>
  <c r="C18" i="34"/>
  <c r="C17" i="34"/>
  <c r="C16" i="34"/>
  <c r="C15" i="34"/>
  <c r="L52" i="11"/>
  <c r="L14"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4" i="11"/>
  <c r="G52" i="11"/>
  <c r="G14" i="11"/>
  <c r="W108" i="20"/>
  <c r="W102" i="20"/>
  <c r="W21" i="20"/>
  <c r="V21" i="20"/>
  <c r="T108" i="20"/>
  <c r="T102" i="20"/>
  <c r="T21" i="20"/>
  <c r="S21" i="20"/>
  <c r="L53"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2" i="13"/>
  <c r="L11" i="13"/>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G47" i="10"/>
  <c r="D22" i="4" s="1"/>
  <c r="C23" i="22"/>
  <c r="C16" i="22"/>
  <c r="C18" i="22" s="1"/>
  <c r="AK105" i="17"/>
  <c r="AI105" i="17"/>
  <c r="AH105" i="17"/>
  <c r="AK98" i="17"/>
  <c r="AI98" i="17"/>
  <c r="AH98" i="17"/>
  <c r="AF105" i="17"/>
  <c r="AD105" i="17"/>
  <c r="AC105" i="17"/>
  <c r="AF98" i="17"/>
  <c r="AD98" i="17"/>
  <c r="AC98" i="17"/>
  <c r="Y147" i="18"/>
  <c r="Y146" i="18"/>
  <c r="Y138" i="18"/>
  <c r="Y137" i="18"/>
  <c r="Y136" i="18"/>
  <c r="Y134" i="18"/>
  <c r="Y133" i="18"/>
  <c r="Y132" i="18"/>
  <c r="Y131" i="18"/>
  <c r="Y130" i="18"/>
  <c r="Y129" i="18"/>
  <c r="Y125" i="18"/>
  <c r="Y124" i="18"/>
  <c r="Y123" i="18"/>
  <c r="Y122" i="18"/>
  <c r="Y121" i="18"/>
  <c r="Y120" i="18"/>
  <c r="Y119" i="18"/>
  <c r="Y118" i="18"/>
  <c r="Y117" i="18"/>
  <c r="Y116" i="18"/>
  <c r="Y115" i="18"/>
  <c r="Y114" i="18"/>
  <c r="Y113" i="18"/>
  <c r="Y112" i="18"/>
  <c r="Y111" i="18"/>
  <c r="Y110" i="18"/>
  <c r="Y109" i="18"/>
  <c r="Y108" i="18"/>
  <c r="Y107" i="18"/>
  <c r="Y106" i="18"/>
  <c r="Y105" i="18"/>
  <c r="Y104" i="18"/>
  <c r="Y103" i="18"/>
  <c r="Y102" i="18"/>
  <c r="Y101" i="18"/>
  <c r="Y100" i="18"/>
  <c r="Y99" i="18"/>
  <c r="Y98" i="18"/>
  <c r="Y97" i="18"/>
  <c r="Y96" i="18"/>
  <c r="Y95" i="18"/>
  <c r="Y94" i="18"/>
  <c r="Y93" i="18"/>
  <c r="Y92" i="18"/>
  <c r="Y91" i="18"/>
  <c r="Y90" i="18"/>
  <c r="Y89" i="18"/>
  <c r="Y88" i="18"/>
  <c r="Y87" i="18"/>
  <c r="Y86" i="18"/>
  <c r="Y85" i="18"/>
  <c r="Y84" i="18"/>
  <c r="Y83" i="18"/>
  <c r="Y82" i="18"/>
  <c r="Y81" i="18"/>
  <c r="Y80" i="18"/>
  <c r="Y79" i="18"/>
  <c r="Y78" i="18"/>
  <c r="Y77" i="18"/>
  <c r="Y76" i="18"/>
  <c r="Y75" i="18"/>
  <c r="Y74" i="18"/>
  <c r="Y73" i="18"/>
  <c r="Y72" i="18"/>
  <c r="Y71" i="18"/>
  <c r="Y70" i="18"/>
  <c r="Y69" i="18"/>
  <c r="Y68" i="18"/>
  <c r="Y67" i="18"/>
  <c r="Y66" i="18"/>
  <c r="Y65" i="18"/>
  <c r="Y64" i="18"/>
  <c r="Y63" i="18"/>
  <c r="Y62" i="18"/>
  <c r="Y61" i="18"/>
  <c r="Y60" i="18"/>
  <c r="Y59" i="18"/>
  <c r="Y58" i="18"/>
  <c r="Y57" i="18"/>
  <c r="Y56" i="18"/>
  <c r="Y55" i="18"/>
  <c r="Y54" i="18"/>
  <c r="Y53" i="18"/>
  <c r="Y52" i="18"/>
  <c r="Y51" i="18"/>
  <c r="Y50" i="18"/>
  <c r="Y49" i="18"/>
  <c r="Y48" i="18"/>
  <c r="Y47" i="18"/>
  <c r="Y46" i="18"/>
  <c r="Y45" i="18"/>
  <c r="Y44" i="18"/>
  <c r="Y43" i="18"/>
  <c r="Y42" i="18"/>
  <c r="Y41" i="18"/>
  <c r="Y40" i="18"/>
  <c r="Y39" i="18"/>
  <c r="Y38" i="18"/>
  <c r="Y37" i="18"/>
  <c r="Y36" i="18"/>
  <c r="Y35" i="18"/>
  <c r="Y34" i="18"/>
  <c r="Y33" i="18"/>
  <c r="Y32" i="18"/>
  <c r="Y28" i="18"/>
  <c r="Y27" i="18"/>
  <c r="Y26" i="18"/>
  <c r="Y25" i="18"/>
  <c r="Y24" i="18"/>
  <c r="Y23" i="18"/>
  <c r="Y21" i="18"/>
  <c r="Y20" i="18"/>
  <c r="Y19" i="18"/>
  <c r="Y18" i="18"/>
  <c r="Y17" i="18"/>
  <c r="X28" i="18"/>
  <c r="X27" i="18"/>
  <c r="X26" i="18"/>
  <c r="X25" i="18"/>
  <c r="X24" i="18"/>
  <c r="X23" i="18"/>
  <c r="X21" i="18"/>
  <c r="X20" i="18"/>
  <c r="X19" i="18"/>
  <c r="X18" i="18"/>
  <c r="X17" i="18"/>
  <c r="V139" i="18"/>
  <c r="V126" i="18"/>
  <c r="V29" i="18"/>
  <c r="U29" i="18"/>
  <c r="S139" i="18"/>
  <c r="S126" i="18"/>
  <c r="S29" i="18"/>
  <c r="R29" i="18"/>
  <c r="S141" i="18" l="1"/>
  <c r="S144" i="18" s="1"/>
  <c r="E139" i="38"/>
  <c r="C55" i="39"/>
  <c r="F47" i="9"/>
  <c r="F51" i="9"/>
  <c r="F49" i="9"/>
  <c r="F52" i="9"/>
  <c r="F42" i="9"/>
  <c r="F48" i="9"/>
  <c r="F50" i="9"/>
  <c r="F46" i="34"/>
  <c r="F43" i="34"/>
  <c r="F51" i="39"/>
  <c r="G51" i="39" s="1"/>
  <c r="F47" i="39"/>
  <c r="G47" i="39" s="1"/>
  <c r="F40" i="39"/>
  <c r="E39" i="10"/>
  <c r="E35" i="10"/>
  <c r="E31" i="10"/>
  <c r="E27" i="10"/>
  <c r="E23" i="10"/>
  <c r="E19" i="10"/>
  <c r="E15" i="10"/>
  <c r="E24" i="10"/>
  <c r="E16" i="10"/>
  <c r="E38" i="10"/>
  <c r="E34" i="10"/>
  <c r="E30" i="10"/>
  <c r="E26" i="10"/>
  <c r="E22" i="10"/>
  <c r="E18" i="10"/>
  <c r="E14" i="10"/>
  <c r="E37" i="10"/>
  <c r="E33" i="10"/>
  <c r="E29" i="10"/>
  <c r="E25" i="10"/>
  <c r="E21" i="10"/>
  <c r="E17" i="10"/>
  <c r="E13" i="10"/>
  <c r="E36" i="10"/>
  <c r="E32" i="10"/>
  <c r="E28" i="10"/>
  <c r="E20" i="10"/>
  <c r="E12" i="10"/>
  <c r="F38" i="37"/>
  <c r="G38" i="37" s="1"/>
  <c r="F34" i="37"/>
  <c r="G34" i="37" s="1"/>
  <c r="C92" i="21"/>
  <c r="V141" i="18"/>
  <c r="V144" i="18" s="1"/>
  <c r="F47" i="34"/>
  <c r="F39" i="39"/>
  <c r="G39" i="39" s="1"/>
  <c r="F39" i="34"/>
  <c r="F39" i="37"/>
  <c r="G39" i="37" s="1"/>
  <c r="F33" i="37"/>
  <c r="G33" i="37" s="1"/>
  <c r="F21" i="39"/>
  <c r="E22" i="34"/>
  <c r="F25" i="37"/>
  <c r="G25" i="37" s="1"/>
  <c r="F41" i="37"/>
  <c r="G41" i="37" s="1"/>
  <c r="F19" i="37"/>
  <c r="G19" i="37" s="1"/>
  <c r="F35" i="37"/>
  <c r="G35" i="37" s="1"/>
  <c r="F21" i="34"/>
  <c r="F27" i="37"/>
  <c r="G27" i="37" s="1"/>
  <c r="F43" i="37"/>
  <c r="F40" i="37"/>
  <c r="G40" i="37" s="1"/>
  <c r="F17" i="37"/>
  <c r="G17" i="37" s="1"/>
  <c r="F31" i="34"/>
  <c r="F21" i="37"/>
  <c r="G21" i="37" s="1"/>
  <c r="F29" i="37"/>
  <c r="G29" i="37" s="1"/>
  <c r="F37" i="37"/>
  <c r="G37" i="37" s="1"/>
  <c r="F54" i="34"/>
  <c r="F15" i="37"/>
  <c r="F47" i="37" s="1"/>
  <c r="F23" i="37"/>
  <c r="G23" i="37" s="1"/>
  <c r="F31" i="37"/>
  <c r="G31" i="37" s="1"/>
  <c r="F35" i="39"/>
  <c r="G35" i="39" s="1"/>
  <c r="F43" i="39"/>
  <c r="G43" i="39" s="1"/>
  <c r="E22" i="39"/>
  <c r="G22" i="39" s="1"/>
  <c r="F31" i="39"/>
  <c r="G31" i="39" s="1"/>
  <c r="F54" i="39"/>
  <c r="G54" i="39" s="1"/>
  <c r="E18" i="39"/>
  <c r="G18" i="39" s="1"/>
  <c r="F27" i="39"/>
  <c r="G27" i="39" s="1"/>
  <c r="F17" i="39"/>
  <c r="E15" i="39"/>
  <c r="G15" i="39" s="1"/>
  <c r="E19" i="39"/>
  <c r="G19" i="39" s="1"/>
  <c r="F18" i="39"/>
  <c r="F22" i="39"/>
  <c r="F28" i="39"/>
  <c r="G28" i="39" s="1"/>
  <c r="F32" i="39"/>
  <c r="G32" i="39" s="1"/>
  <c r="F36" i="39"/>
  <c r="G36" i="39" s="1"/>
  <c r="G40" i="39"/>
  <c r="F44" i="39"/>
  <c r="G44" i="39" s="1"/>
  <c r="F48" i="39"/>
  <c r="G48" i="39" s="1"/>
  <c r="F52" i="39"/>
  <c r="G52" i="39" s="1"/>
  <c r="E16" i="39"/>
  <c r="G16" i="39" s="1"/>
  <c r="E20" i="39"/>
  <c r="G20" i="39" s="1"/>
  <c r="F15" i="39"/>
  <c r="F19" i="39"/>
  <c r="F23" i="39"/>
  <c r="F29" i="39"/>
  <c r="G29" i="39" s="1"/>
  <c r="F33" i="39"/>
  <c r="G33" i="39" s="1"/>
  <c r="F37" i="39"/>
  <c r="G37" i="39" s="1"/>
  <c r="F41" i="39"/>
  <c r="G41" i="39" s="1"/>
  <c r="F45" i="39"/>
  <c r="G45" i="39" s="1"/>
  <c r="F49" i="39"/>
  <c r="G49" i="39" s="1"/>
  <c r="F53" i="39"/>
  <c r="G53" i="39" s="1"/>
  <c r="E23" i="39"/>
  <c r="G23" i="39" s="1"/>
  <c r="E17" i="39"/>
  <c r="G17" i="39" s="1"/>
  <c r="E21" i="39"/>
  <c r="G21" i="39" s="1"/>
  <c r="F16" i="39"/>
  <c r="F20" i="39"/>
  <c r="F26" i="39"/>
  <c r="F58" i="39" s="1"/>
  <c r="F30" i="39"/>
  <c r="G30" i="39" s="1"/>
  <c r="F34" i="39"/>
  <c r="G34" i="39" s="1"/>
  <c r="F38" i="39"/>
  <c r="G38" i="39" s="1"/>
  <c r="F42" i="39"/>
  <c r="G42" i="39" s="1"/>
  <c r="F46" i="39"/>
  <c r="G46" i="39" s="1"/>
  <c r="F50" i="39"/>
  <c r="G50" i="39" s="1"/>
  <c r="F18" i="37"/>
  <c r="G18" i="37" s="1"/>
  <c r="F22" i="37"/>
  <c r="G22" i="37" s="1"/>
  <c r="F26" i="37"/>
  <c r="G26" i="37" s="1"/>
  <c r="F30" i="37"/>
  <c r="G30" i="37" s="1"/>
  <c r="F42" i="37"/>
  <c r="G42" i="37" s="1"/>
  <c r="F16" i="37"/>
  <c r="G16" i="37" s="1"/>
  <c r="F20" i="37"/>
  <c r="G20" i="37" s="1"/>
  <c r="F24" i="37"/>
  <c r="G24" i="37" s="1"/>
  <c r="F28" i="37"/>
  <c r="G28" i="37" s="1"/>
  <c r="F32" i="37"/>
  <c r="G32" i="37" s="1"/>
  <c r="F36" i="37"/>
  <c r="G36" i="37" s="1"/>
  <c r="F17" i="34"/>
  <c r="F35" i="34"/>
  <c r="F51" i="34"/>
  <c r="E18" i="34"/>
  <c r="F27" i="34"/>
  <c r="E15" i="34"/>
  <c r="E23" i="34"/>
  <c r="E16" i="34"/>
  <c r="E20" i="34"/>
  <c r="F15" i="34"/>
  <c r="F19" i="34"/>
  <c r="F23" i="34"/>
  <c r="F29" i="34"/>
  <c r="F33" i="34"/>
  <c r="F37" i="34"/>
  <c r="F41" i="34"/>
  <c r="F45" i="34"/>
  <c r="F49" i="34"/>
  <c r="F53" i="34"/>
  <c r="E19" i="34"/>
  <c r="F18" i="34"/>
  <c r="F22" i="34"/>
  <c r="F28" i="34"/>
  <c r="F32" i="34"/>
  <c r="F36" i="34"/>
  <c r="F40" i="34"/>
  <c r="F44" i="34"/>
  <c r="F48" i="34"/>
  <c r="F52" i="34"/>
  <c r="E17" i="34"/>
  <c r="E21" i="34"/>
  <c r="F16" i="34"/>
  <c r="F20" i="34"/>
  <c r="F26" i="34"/>
  <c r="F30" i="34"/>
  <c r="F34" i="34"/>
  <c r="F38" i="34"/>
  <c r="F42" i="34"/>
  <c r="F50" i="34"/>
  <c r="C44" i="37"/>
  <c r="T110" i="20"/>
  <c r="T113" i="20" s="1"/>
  <c r="W110" i="20"/>
  <c r="W113" i="20" s="1"/>
  <c r="E41" i="10"/>
  <c r="G41" i="10"/>
  <c r="C41" i="10"/>
  <c r="AD107" i="17"/>
  <c r="AD110" i="17" s="1"/>
  <c r="AC107" i="17"/>
  <c r="AC110" i="17" s="1"/>
  <c r="AK107" i="17"/>
  <c r="AK110" i="17" s="1"/>
  <c r="AH107" i="17"/>
  <c r="AH110" i="17" s="1"/>
  <c r="AI107" i="17"/>
  <c r="AI110" i="17" s="1"/>
  <c r="AF107" i="17"/>
  <c r="AF110" i="17" s="1"/>
  <c r="M60" i="9"/>
  <c r="M15" i="9"/>
  <c r="F48" i="37" l="1"/>
  <c r="G43" i="37"/>
  <c r="G48" i="37" s="1"/>
  <c r="F30" i="4" s="1"/>
  <c r="E24" i="39"/>
  <c r="G24" i="39"/>
  <c r="F24" i="39"/>
  <c r="F55" i="39"/>
  <c r="F44" i="37"/>
  <c r="F46" i="37" s="1"/>
  <c r="G55" i="39"/>
  <c r="F41" i="10"/>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3" i="9"/>
  <c r="C26" i="9"/>
  <c r="C22" i="9"/>
  <c r="C21" i="9"/>
  <c r="C20" i="9"/>
  <c r="C19" i="9"/>
  <c r="C18" i="9"/>
  <c r="C17" i="9"/>
  <c r="C16" i="9"/>
  <c r="C15" i="9"/>
  <c r="H60" i="9"/>
  <c r="G16" i="26" s="1"/>
  <c r="H15" i="9"/>
  <c r="B2" i="35"/>
  <c r="B1" i="35"/>
  <c r="F8" i="34"/>
  <c r="C8" i="34"/>
  <c r="C3" i="34"/>
  <c r="C2" i="34"/>
  <c r="C1" i="34"/>
  <c r="E135" i="33"/>
  <c r="E122" i="33"/>
  <c r="E25" i="33"/>
  <c r="D25" i="33"/>
  <c r="B2" i="33"/>
  <c r="B1" i="33"/>
  <c r="I34" i="26"/>
  <c r="H34" i="26"/>
  <c r="G34" i="26"/>
  <c r="F57" i="39" l="1"/>
  <c r="F59" i="39" s="1"/>
  <c r="E137" i="33"/>
  <c r="G44" i="37"/>
  <c r="G46" i="37" s="1"/>
  <c r="F49" i="37"/>
  <c r="G57" i="39"/>
  <c r="G59" i="39" s="1"/>
  <c r="C30" i="4" s="1"/>
  <c r="G21" i="34"/>
  <c r="E24" i="34"/>
  <c r="G18" i="34"/>
  <c r="G17" i="34"/>
  <c r="G23" i="34"/>
  <c r="G16" i="34"/>
  <c r="G20" i="34"/>
  <c r="G15" i="34"/>
  <c r="G22" i="34"/>
  <c r="C55" i="34"/>
  <c r="G49" i="37" l="1"/>
  <c r="D30" i="4" s="1"/>
  <c r="F24" i="34"/>
  <c r="G19" i="34"/>
  <c r="G24" i="34" s="1"/>
  <c r="E4" i="26" l="1"/>
  <c r="E3" i="26"/>
  <c r="I46" i="26"/>
  <c r="G46" i="26"/>
  <c r="C46" i="26"/>
  <c r="G31" i="4"/>
  <c r="B5" i="31" l="1"/>
  <c r="C30" i="30" l="1"/>
  <c r="C31" i="30" s="1"/>
  <c r="F21" i="30"/>
  <c r="F22" i="30" s="1"/>
  <c r="C21" i="30"/>
  <c r="F14" i="30"/>
  <c r="F15" i="30" s="1"/>
  <c r="C14" i="30"/>
  <c r="C15" i="30" s="1"/>
  <c r="C39" i="32"/>
  <c r="C22" i="32"/>
  <c r="C15" i="32"/>
  <c r="C23" i="31"/>
  <c r="C15" i="31"/>
  <c r="C11" i="31"/>
  <c r="C24" i="31" s="1"/>
  <c r="C28" i="31" s="1"/>
  <c r="B6" i="30"/>
  <c r="D3" i="13" s="1"/>
  <c r="B5" i="30"/>
  <c r="B4" i="30"/>
  <c r="D1" i="13" s="1"/>
  <c r="C22" i="30"/>
  <c r="D15" i="4" l="1"/>
  <c r="C23" i="32"/>
  <c r="C40" i="32"/>
  <c r="C44" i="32" s="1"/>
  <c r="C16" i="31"/>
  <c r="C23" i="30"/>
  <c r="C42" i="30" s="1"/>
  <c r="C32" i="30"/>
  <c r="C36" i="30" s="1"/>
  <c r="C37" i="30" s="1"/>
  <c r="C43" i="30" s="1"/>
  <c r="F23" i="30"/>
  <c r="F36" i="30" s="1"/>
  <c r="F37" i="30" s="1"/>
  <c r="F46" i="30" s="1"/>
  <c r="C44" i="30" l="1"/>
  <c r="C46" i="30" s="1"/>
  <c r="D23" i="4" l="1"/>
  <c r="Y105" i="17" l="1"/>
  <c r="Y98" i="17"/>
  <c r="T105" i="17"/>
  <c r="T98" i="17"/>
  <c r="O105" i="17"/>
  <c r="O98" i="17"/>
  <c r="Y107" i="17" l="1"/>
  <c r="Y110" i="17" s="1"/>
  <c r="T107" i="17"/>
  <c r="T110" i="17" s="1"/>
  <c r="O107" i="17"/>
  <c r="O110" i="17" s="1"/>
  <c r="A1" i="21" l="1"/>
  <c r="A2" i="21"/>
  <c r="A3" i="21"/>
  <c r="B3" i="21"/>
  <c r="B6" i="32" s="1"/>
  <c r="B2" i="21"/>
  <c r="B5" i="32" s="1"/>
  <c r="B1" i="21"/>
  <c r="B4" i="32" s="1"/>
  <c r="H16" i="26"/>
  <c r="E96" i="21"/>
  <c r="E98" i="21" s="1"/>
  <c r="E72" i="21"/>
  <c r="E80" i="21" s="1"/>
  <c r="F70" i="21"/>
  <c r="E64" i="21"/>
  <c r="E66" i="21" s="1"/>
  <c r="C57" i="21"/>
  <c r="E40" i="21"/>
  <c r="E42" i="21" s="1"/>
  <c r="C50" i="21"/>
  <c r="C52" i="21" s="1"/>
  <c r="F38" i="21"/>
  <c r="F102" i="21" s="1"/>
  <c r="E32" i="21"/>
  <c r="E34" i="21" s="1"/>
  <c r="C24" i="21"/>
  <c r="C25" i="21" s="1"/>
  <c r="E8" i="21"/>
  <c r="E10" i="21" s="1"/>
  <c r="E136" i="21" s="1"/>
  <c r="C18" i="21"/>
  <c r="C20" i="21" s="1"/>
  <c r="H52" i="13"/>
  <c r="H50" i="13"/>
  <c r="N50" i="13" s="1"/>
  <c r="H49" i="13"/>
  <c r="N49" i="13" s="1"/>
  <c r="H48" i="13"/>
  <c r="N48" i="13" s="1"/>
  <c r="H45" i="13"/>
  <c r="N45" i="13" s="1"/>
  <c r="H44" i="13"/>
  <c r="N44" i="13" s="1"/>
  <c r="H43" i="13"/>
  <c r="N43" i="13" s="1"/>
  <c r="H40" i="13"/>
  <c r="H38" i="13"/>
  <c r="H36" i="13"/>
  <c r="N36" i="13" s="1"/>
  <c r="H35" i="13"/>
  <c r="N35" i="13" s="1"/>
  <c r="H31" i="13"/>
  <c r="N31" i="13" s="1"/>
  <c r="H23" i="13"/>
  <c r="H18" i="13"/>
  <c r="N18" i="13" s="1"/>
  <c r="H17" i="13"/>
  <c r="N17" i="13" s="1"/>
  <c r="H14" i="13"/>
  <c r="N14" i="13" s="1"/>
  <c r="H12" i="13"/>
  <c r="N12" i="13" s="1"/>
  <c r="H30" i="13"/>
  <c r="N30" i="13" s="1"/>
  <c r="H29" i="13"/>
  <c r="N29" i="13" s="1"/>
  <c r="I42" i="26"/>
  <c r="G42" i="26"/>
  <c r="J41" i="26"/>
  <c r="L41" i="26" s="1"/>
  <c r="J40" i="26"/>
  <c r="L40" i="26" s="1"/>
  <c r="J39" i="26"/>
  <c r="L39" i="26" s="1"/>
  <c r="L42" i="26" s="1"/>
  <c r="J34" i="26"/>
  <c r="J32" i="26"/>
  <c r="I30" i="26"/>
  <c r="H30" i="26"/>
  <c r="J26" i="26"/>
  <c r="L26" i="26" s="1"/>
  <c r="J25" i="26"/>
  <c r="L25" i="26" s="1"/>
  <c r="J24" i="26"/>
  <c r="L24" i="26" s="1"/>
  <c r="J23" i="26"/>
  <c r="J11" i="26"/>
  <c r="G139" i="18"/>
  <c r="D126" i="18"/>
  <c r="K41" i="9" s="1"/>
  <c r="D62" i="13"/>
  <c r="H11" i="13"/>
  <c r="N11" i="13" s="1"/>
  <c r="C62" i="13"/>
  <c r="H20" i="13"/>
  <c r="N20" i="13" s="1"/>
  <c r="F32" i="4"/>
  <c r="B3" i="22"/>
  <c r="B2" i="22"/>
  <c r="B1" i="22"/>
  <c r="A3" i="22"/>
  <c r="A2" i="22"/>
  <c r="A1" i="22"/>
  <c r="Y21" i="20"/>
  <c r="P21" i="20"/>
  <c r="M21" i="20"/>
  <c r="G21" i="20"/>
  <c r="I14" i="11" s="1"/>
  <c r="J21" i="20"/>
  <c r="D21" i="20"/>
  <c r="F8" i="9"/>
  <c r="E8" i="11" s="1"/>
  <c r="C8" i="9"/>
  <c r="C8" i="11" s="1"/>
  <c r="G5" i="9"/>
  <c r="B2" i="18"/>
  <c r="B1" i="18"/>
  <c r="O29" i="18"/>
  <c r="L29" i="18"/>
  <c r="I29" i="18"/>
  <c r="C29" i="18"/>
  <c r="F29" i="18"/>
  <c r="Q108" i="20"/>
  <c r="Q102" i="20"/>
  <c r="Q21" i="20"/>
  <c r="N108" i="20"/>
  <c r="N102" i="20"/>
  <c r="N21" i="20"/>
  <c r="K108" i="20"/>
  <c r="K102" i="20"/>
  <c r="K21" i="20"/>
  <c r="AN105" i="17"/>
  <c r="AA105" i="17"/>
  <c r="X105" i="17"/>
  <c r="AA98" i="17"/>
  <c r="X98" i="17"/>
  <c r="P139" i="18"/>
  <c r="P126" i="18"/>
  <c r="P29" i="18"/>
  <c r="V105" i="17"/>
  <c r="S105" i="17"/>
  <c r="N98" i="17"/>
  <c r="Q98" i="17"/>
  <c r="N105" i="17"/>
  <c r="Q105" i="17"/>
  <c r="M139" i="18"/>
  <c r="M126" i="18"/>
  <c r="M29" i="18"/>
  <c r="J139" i="18"/>
  <c r="J126" i="18"/>
  <c r="J29" i="18"/>
  <c r="G35" i="34"/>
  <c r="I5" i="11"/>
  <c r="C2" i="11"/>
  <c r="L47" i="11"/>
  <c r="L15" i="11"/>
  <c r="H108" i="20"/>
  <c r="E108" i="20"/>
  <c r="H102" i="20"/>
  <c r="E102" i="20"/>
  <c r="Z102" i="20"/>
  <c r="H21" i="20"/>
  <c r="E21" i="20"/>
  <c r="Z21" i="20"/>
  <c r="E3" i="20"/>
  <c r="E1" i="20"/>
  <c r="G126" i="18"/>
  <c r="G29" i="18"/>
  <c r="K50" i="9" s="1"/>
  <c r="G105" i="17"/>
  <c r="G98" i="17"/>
  <c r="D105" i="17"/>
  <c r="E105" i="17"/>
  <c r="D139" i="18"/>
  <c r="D29" i="18"/>
  <c r="D3" i="17"/>
  <c r="D2" i="17"/>
  <c r="D1" i="17"/>
  <c r="E98" i="17"/>
  <c r="D98" i="17"/>
  <c r="D107" i="17" s="1"/>
  <c r="D110" i="17" s="1"/>
  <c r="H51" i="13"/>
  <c r="N51" i="13" s="1"/>
  <c r="H28" i="13"/>
  <c r="N28" i="13" s="1"/>
  <c r="H56" i="13"/>
  <c r="C3" i="10"/>
  <c r="C2" i="10"/>
  <c r="C1" i="10"/>
  <c r="C3" i="9"/>
  <c r="C2" i="9"/>
  <c r="C1" i="9"/>
  <c r="F62" i="13"/>
  <c r="E62" i="13"/>
  <c r="H60" i="13"/>
  <c r="F54" i="13"/>
  <c r="E54" i="13"/>
  <c r="D54" i="13"/>
  <c r="C54" i="13"/>
  <c r="H53" i="13"/>
  <c r="H47" i="13"/>
  <c r="N47" i="13" s="1"/>
  <c r="H46" i="13"/>
  <c r="H42" i="13"/>
  <c r="H41" i="13"/>
  <c r="H37" i="13"/>
  <c r="H34" i="13"/>
  <c r="N34" i="13" s="1"/>
  <c r="H33" i="13"/>
  <c r="N33" i="13" s="1"/>
  <c r="H32" i="13"/>
  <c r="N32" i="13" s="1"/>
  <c r="H27" i="13"/>
  <c r="N27" i="13" s="1"/>
  <c r="H26" i="13"/>
  <c r="N26" i="13" s="1"/>
  <c r="H25" i="13"/>
  <c r="N25" i="13" s="1"/>
  <c r="H24" i="13"/>
  <c r="N24" i="13" s="1"/>
  <c r="H21" i="13"/>
  <c r="N21" i="13" s="1"/>
  <c r="H19" i="13"/>
  <c r="H16" i="13"/>
  <c r="H15" i="13"/>
  <c r="H13" i="13"/>
  <c r="H59" i="13"/>
  <c r="E32" i="4"/>
  <c r="D32" i="4"/>
  <c r="C32" i="4"/>
  <c r="V98" i="17"/>
  <c r="S98" i="17"/>
  <c r="AM105" i="17"/>
  <c r="J27" i="26"/>
  <c r="H39" i="13"/>
  <c r="H22" i="13"/>
  <c r="C40" i="10"/>
  <c r="E137" i="21" l="1"/>
  <c r="N52" i="13"/>
  <c r="N3" i="17"/>
  <c r="X3" i="17"/>
  <c r="AH3" i="17"/>
  <c r="AH1" i="17"/>
  <c r="N1" i="17"/>
  <c r="X1" i="17"/>
  <c r="N2" i="17"/>
  <c r="X2" i="17"/>
  <c r="AH2" i="17"/>
  <c r="W3" i="20"/>
  <c r="Q3" i="20"/>
  <c r="K3" i="20"/>
  <c r="D14" i="11"/>
  <c r="D15" i="11" s="1"/>
  <c r="E34" i="11"/>
  <c r="F34" i="11" s="1"/>
  <c r="E38" i="11"/>
  <c r="F38" i="11" s="1"/>
  <c r="E31" i="11"/>
  <c r="F31" i="11" s="1"/>
  <c r="E20" i="11"/>
  <c r="F20" i="11" s="1"/>
  <c r="E36" i="11"/>
  <c r="F36" i="11" s="1"/>
  <c r="E35" i="11"/>
  <c r="F35" i="11" s="1"/>
  <c r="E29" i="11"/>
  <c r="F29" i="11" s="1"/>
  <c r="E45" i="11"/>
  <c r="F45" i="11" s="1"/>
  <c r="E42" i="11"/>
  <c r="F42" i="11" s="1"/>
  <c r="E46" i="11"/>
  <c r="F46" i="11" s="1"/>
  <c r="E43" i="11"/>
  <c r="F43" i="11" s="1"/>
  <c r="E28" i="11"/>
  <c r="F28" i="11" s="1"/>
  <c r="E21" i="11"/>
  <c r="F21" i="11" s="1"/>
  <c r="E44" i="11"/>
  <c r="F44" i="11" s="1"/>
  <c r="E14" i="11"/>
  <c r="E15" i="11" s="1"/>
  <c r="E27" i="11"/>
  <c r="F27" i="11" s="1"/>
  <c r="E41" i="11"/>
  <c r="F41" i="11" s="1"/>
  <c r="E26" i="11"/>
  <c r="F26" i="11" s="1"/>
  <c r="E30" i="11"/>
  <c r="F30" i="11" s="1"/>
  <c r="E39" i="11"/>
  <c r="F39" i="11" s="1"/>
  <c r="E24" i="11"/>
  <c r="F24" i="11" s="1"/>
  <c r="E40" i="11"/>
  <c r="F40" i="11" s="1"/>
  <c r="E17" i="11"/>
  <c r="E50" i="11" s="1"/>
  <c r="E33" i="11"/>
  <c r="F33" i="11" s="1"/>
  <c r="E19" i="11"/>
  <c r="F19" i="11" s="1"/>
  <c r="E37" i="11"/>
  <c r="F37" i="11" s="1"/>
  <c r="E18" i="11"/>
  <c r="F18" i="11" s="1"/>
  <c r="E22" i="11"/>
  <c r="F22" i="11" s="1"/>
  <c r="E23" i="11"/>
  <c r="F23" i="11" s="1"/>
  <c r="E32" i="11"/>
  <c r="F32" i="11" s="1"/>
  <c r="E25" i="11"/>
  <c r="F25" i="11" s="1"/>
  <c r="W1" i="20"/>
  <c r="Q1" i="20"/>
  <c r="K1" i="20"/>
  <c r="J37" i="11"/>
  <c r="K37" i="11" s="1"/>
  <c r="J44" i="11"/>
  <c r="K44" i="11" s="1"/>
  <c r="G37" i="10"/>
  <c r="G31" i="10"/>
  <c r="G28" i="10"/>
  <c r="G38" i="10"/>
  <c r="G16" i="10"/>
  <c r="G39" i="10"/>
  <c r="G42" i="10" s="1"/>
  <c r="G20" i="10"/>
  <c r="G30" i="10"/>
  <c r="G25" i="10"/>
  <c r="G19" i="10"/>
  <c r="G32" i="10"/>
  <c r="G14" i="10"/>
  <c r="G33" i="10"/>
  <c r="G18" i="10"/>
  <c r="G22" i="10"/>
  <c r="G15" i="10"/>
  <c r="G24" i="10"/>
  <c r="G26" i="10"/>
  <c r="G36" i="10"/>
  <c r="G13" i="10"/>
  <c r="G29" i="10"/>
  <c r="G23" i="10"/>
  <c r="G34" i="10"/>
  <c r="G17" i="10"/>
  <c r="G27" i="10"/>
  <c r="G12" i="10"/>
  <c r="G21" i="10"/>
  <c r="G35" i="10"/>
  <c r="J25" i="11"/>
  <c r="K25" i="11" s="1"/>
  <c r="J17" i="11"/>
  <c r="K17" i="11" s="1"/>
  <c r="J45" i="11"/>
  <c r="K45" i="11" s="1"/>
  <c r="J34" i="11"/>
  <c r="K34" i="11" s="1"/>
  <c r="J19" i="11"/>
  <c r="K19" i="11" s="1"/>
  <c r="J35" i="11"/>
  <c r="K35" i="11" s="1"/>
  <c r="J14" i="11"/>
  <c r="J15" i="11" s="1"/>
  <c r="J32" i="11"/>
  <c r="K32" i="11" s="1"/>
  <c r="J22" i="11"/>
  <c r="K22" i="11" s="1"/>
  <c r="J27" i="11"/>
  <c r="K27" i="11" s="1"/>
  <c r="J18" i="11"/>
  <c r="K18" i="11" s="1"/>
  <c r="J40" i="11"/>
  <c r="K40" i="11" s="1"/>
  <c r="J29" i="11"/>
  <c r="K29" i="11" s="1"/>
  <c r="J46" i="11"/>
  <c r="K46" i="11" s="1"/>
  <c r="J26" i="11"/>
  <c r="K26" i="11" s="1"/>
  <c r="J33" i="11"/>
  <c r="K33" i="11" s="1"/>
  <c r="J38" i="11"/>
  <c r="K38" i="11" s="1"/>
  <c r="J23" i="11"/>
  <c r="K23" i="11" s="1"/>
  <c r="J39" i="11"/>
  <c r="K39" i="11" s="1"/>
  <c r="J20" i="11"/>
  <c r="K20" i="11" s="1"/>
  <c r="J36" i="11"/>
  <c r="K36" i="11" s="1"/>
  <c r="J41" i="11"/>
  <c r="K41" i="11" s="1"/>
  <c r="J42" i="11"/>
  <c r="K42" i="11" s="1"/>
  <c r="J43" i="11"/>
  <c r="K43" i="11" s="1"/>
  <c r="J24" i="11"/>
  <c r="K24" i="11" s="1"/>
  <c r="J21" i="11"/>
  <c r="J30" i="11"/>
  <c r="K30" i="11" s="1"/>
  <c r="J31" i="11"/>
  <c r="K31" i="11" s="1"/>
  <c r="J28" i="11"/>
  <c r="K28" i="11" s="1"/>
  <c r="H62" i="13"/>
  <c r="E110" i="20"/>
  <c r="E113" i="20" s="1"/>
  <c r="Q110" i="20"/>
  <c r="Q113" i="20" s="1"/>
  <c r="N110" i="20"/>
  <c r="N113" i="20" s="1"/>
  <c r="C47" i="11"/>
  <c r="K110" i="20"/>
  <c r="K113" i="20" s="1"/>
  <c r="C1" i="11"/>
  <c r="B4" i="31"/>
  <c r="H110" i="20"/>
  <c r="H113" i="20" s="1"/>
  <c r="S107" i="17"/>
  <c r="S110" i="17" s="1"/>
  <c r="N46" i="13"/>
  <c r="V107" i="17"/>
  <c r="V110" i="17" s="1"/>
  <c r="E107" i="17"/>
  <c r="E110" i="17" s="1"/>
  <c r="N107" i="17"/>
  <c r="N110" i="17" s="1"/>
  <c r="X107" i="17"/>
  <c r="X110" i="17" s="1"/>
  <c r="N15" i="13"/>
  <c r="N23" i="13"/>
  <c r="N39" i="13"/>
  <c r="N19" i="13"/>
  <c r="AA107" i="17"/>
  <c r="AA110" i="17" s="1"/>
  <c r="N37" i="13"/>
  <c r="N41" i="13"/>
  <c r="N13" i="13"/>
  <c r="N38" i="13"/>
  <c r="K54" i="9"/>
  <c r="L54" i="9" s="1"/>
  <c r="L50" i="9"/>
  <c r="K46" i="9"/>
  <c r="L46" i="9" s="1"/>
  <c r="K42" i="9"/>
  <c r="L42" i="9" s="1"/>
  <c r="K38" i="9"/>
  <c r="L38" i="9" s="1"/>
  <c r="K34" i="9"/>
  <c r="L34" i="9" s="1"/>
  <c r="K30" i="9"/>
  <c r="L30" i="9" s="1"/>
  <c r="K26" i="9"/>
  <c r="K58" i="9" s="1"/>
  <c r="K21" i="9"/>
  <c r="K17" i="9"/>
  <c r="J22" i="9"/>
  <c r="L22" i="9" s="1"/>
  <c r="E23" i="9"/>
  <c r="G23" i="9" s="1"/>
  <c r="E19" i="9"/>
  <c r="G19" i="9" s="1"/>
  <c r="K36" i="9"/>
  <c r="L36" i="9" s="1"/>
  <c r="K28" i="9"/>
  <c r="L28" i="9" s="1"/>
  <c r="J20" i="9"/>
  <c r="L20" i="9" s="1"/>
  <c r="E21" i="9"/>
  <c r="G21" i="9" s="1"/>
  <c r="K51" i="9"/>
  <c r="L51" i="9" s="1"/>
  <c r="K43" i="9"/>
  <c r="L43" i="9" s="1"/>
  <c r="K35" i="9"/>
  <c r="L35" i="9" s="1"/>
  <c r="K27" i="9"/>
  <c r="L27" i="9" s="1"/>
  <c r="E16" i="9"/>
  <c r="G16" i="9" s="1"/>
  <c r="K53" i="9"/>
  <c r="L53" i="9" s="1"/>
  <c r="K49" i="9"/>
  <c r="L49" i="9" s="1"/>
  <c r="K45" i="9"/>
  <c r="L45" i="9" s="1"/>
  <c r="L41" i="9"/>
  <c r="K37" i="9"/>
  <c r="L37" i="9" s="1"/>
  <c r="K33" i="9"/>
  <c r="L33" i="9" s="1"/>
  <c r="K29" i="9"/>
  <c r="L29" i="9" s="1"/>
  <c r="K20" i="9"/>
  <c r="K16" i="9"/>
  <c r="J21" i="9"/>
  <c r="L21" i="9" s="1"/>
  <c r="J17" i="9"/>
  <c r="L17" i="9" s="1"/>
  <c r="E22" i="9"/>
  <c r="G22" i="9" s="1"/>
  <c r="E18" i="9"/>
  <c r="K52" i="9"/>
  <c r="L52" i="9" s="1"/>
  <c r="K48" i="9"/>
  <c r="L48" i="9" s="1"/>
  <c r="K44" i="9"/>
  <c r="L44" i="9" s="1"/>
  <c r="K40" i="9"/>
  <c r="L40" i="9" s="1"/>
  <c r="K32" i="9"/>
  <c r="L32" i="9" s="1"/>
  <c r="K23" i="9"/>
  <c r="K15" i="9"/>
  <c r="J16" i="9"/>
  <c r="L16" i="9" s="1"/>
  <c r="E17" i="9"/>
  <c r="G17" i="9" s="1"/>
  <c r="K47" i="9"/>
  <c r="L47" i="9" s="1"/>
  <c r="K39" i="9"/>
  <c r="L39" i="9" s="1"/>
  <c r="K31" i="9"/>
  <c r="L31" i="9" s="1"/>
  <c r="K22" i="9"/>
  <c r="J23" i="9"/>
  <c r="L23" i="9" s="1"/>
  <c r="J15" i="9"/>
  <c r="L15" i="9" s="1"/>
  <c r="E20" i="9"/>
  <c r="G20" i="9" s="1"/>
  <c r="F54" i="9"/>
  <c r="G54" i="9" s="1"/>
  <c r="G50" i="9"/>
  <c r="F46" i="9"/>
  <c r="G46" i="9" s="1"/>
  <c r="G42" i="9"/>
  <c r="F38" i="9"/>
  <c r="G38" i="9" s="1"/>
  <c r="F34" i="9"/>
  <c r="G34" i="9" s="1"/>
  <c r="F30" i="9"/>
  <c r="G30" i="9" s="1"/>
  <c r="F26" i="9"/>
  <c r="F58" i="9" s="1"/>
  <c r="F20" i="9"/>
  <c r="F16" i="9"/>
  <c r="G48" i="9"/>
  <c r="F40" i="9"/>
  <c r="G40" i="9" s="1"/>
  <c r="F32" i="9"/>
  <c r="G32" i="9" s="1"/>
  <c r="F22" i="9"/>
  <c r="G51" i="9"/>
  <c r="F43" i="9"/>
  <c r="G43" i="9" s="1"/>
  <c r="F35" i="9"/>
  <c r="G35" i="9" s="1"/>
  <c r="F27" i="9"/>
  <c r="G27" i="9" s="1"/>
  <c r="F17" i="9"/>
  <c r="F53" i="9"/>
  <c r="G53" i="9" s="1"/>
  <c r="G49" i="9"/>
  <c r="F45" i="9"/>
  <c r="G45" i="9" s="1"/>
  <c r="F41" i="9"/>
  <c r="G41" i="9" s="1"/>
  <c r="F37" i="9"/>
  <c r="G37" i="9" s="1"/>
  <c r="F33" i="9"/>
  <c r="G33" i="9" s="1"/>
  <c r="F29" i="9"/>
  <c r="G29" i="9" s="1"/>
  <c r="F23" i="9"/>
  <c r="F19" i="9"/>
  <c r="F15" i="9"/>
  <c r="G52" i="9"/>
  <c r="F44" i="9"/>
  <c r="G44" i="9" s="1"/>
  <c r="F36" i="9"/>
  <c r="G36" i="9" s="1"/>
  <c r="F28" i="9"/>
  <c r="G28" i="9" s="1"/>
  <c r="F18" i="9"/>
  <c r="G47" i="9"/>
  <c r="F39" i="9"/>
  <c r="G39" i="9" s="1"/>
  <c r="F31" i="9"/>
  <c r="G31" i="9" s="1"/>
  <c r="F21" i="9"/>
  <c r="E15" i="9"/>
  <c r="G15" i="9" s="1"/>
  <c r="C3" i="11"/>
  <c r="B6" i="31"/>
  <c r="P141" i="18"/>
  <c r="P144" i="18" s="1"/>
  <c r="Y139" i="18"/>
  <c r="Y29" i="18"/>
  <c r="X29" i="18"/>
  <c r="C55" i="9"/>
  <c r="Y126" i="18"/>
  <c r="G141" i="18"/>
  <c r="G144" i="18" s="1"/>
  <c r="J141" i="18"/>
  <c r="J144" i="18" s="1"/>
  <c r="G47" i="34"/>
  <c r="G50" i="34"/>
  <c r="M24" i="9"/>
  <c r="G27" i="34"/>
  <c r="G30" i="34"/>
  <c r="G32" i="34"/>
  <c r="G34" i="34"/>
  <c r="G38" i="34"/>
  <c r="G40" i="34"/>
  <c r="G42" i="34"/>
  <c r="G44" i="34"/>
  <c r="G46" i="34"/>
  <c r="G49" i="34"/>
  <c r="G52" i="34"/>
  <c r="G54" i="34"/>
  <c r="G36" i="34"/>
  <c r="G29" i="34"/>
  <c r="G31" i="34"/>
  <c r="G33" i="34"/>
  <c r="G37" i="34"/>
  <c r="G39" i="34"/>
  <c r="G41" i="34"/>
  <c r="G43" i="34"/>
  <c r="G45" i="34"/>
  <c r="G48" i="34"/>
  <c r="G51" i="34"/>
  <c r="G53" i="34"/>
  <c r="M141" i="18"/>
  <c r="M144" i="18" s="1"/>
  <c r="G28" i="34"/>
  <c r="H55" i="9"/>
  <c r="I5" i="17"/>
  <c r="Z110" i="20"/>
  <c r="Q107" i="17"/>
  <c r="Q110" i="17" s="1"/>
  <c r="AN98" i="17"/>
  <c r="AN107" i="17" s="1"/>
  <c r="AM98" i="17"/>
  <c r="AM107" i="17" s="1"/>
  <c r="G107" i="17"/>
  <c r="G110" i="17" s="1"/>
  <c r="C20" i="22"/>
  <c r="N22" i="13"/>
  <c r="N16" i="13"/>
  <c r="N42" i="13"/>
  <c r="N53" i="13"/>
  <c r="N40" i="13"/>
  <c r="C43" i="32"/>
  <c r="L49" i="11"/>
  <c r="L51" i="11" s="1"/>
  <c r="L53" i="11" s="1"/>
  <c r="C31" i="31" s="1"/>
  <c r="I15" i="11"/>
  <c r="K14" i="11"/>
  <c r="K15" i="11" s="1"/>
  <c r="G50" i="11"/>
  <c r="G47" i="11"/>
  <c r="G15" i="11"/>
  <c r="N60" i="13"/>
  <c r="D141" i="18"/>
  <c r="D144" i="18" s="1"/>
  <c r="M55" i="9"/>
  <c r="J42" i="26"/>
  <c r="B22" i="4"/>
  <c r="E22" i="4"/>
  <c r="C47" i="32"/>
  <c r="C21" i="21"/>
  <c r="C22" i="21" s="1"/>
  <c r="C28" i="21" s="1"/>
  <c r="C54" i="21"/>
  <c r="C60" i="21" s="1"/>
  <c r="C137" i="21" s="1"/>
  <c r="H54" i="13"/>
  <c r="C22" i="4"/>
  <c r="G5" i="10" l="1"/>
  <c r="E3" i="22" s="1"/>
  <c r="AM5" i="17"/>
  <c r="S5" i="17"/>
  <c r="AC5" i="17"/>
  <c r="F14" i="11"/>
  <c r="F15" i="11" s="1"/>
  <c r="E47" i="11"/>
  <c r="E49" i="11" s="1"/>
  <c r="E51" i="11" s="1"/>
  <c r="H17" i="26"/>
  <c r="F13" i="10"/>
  <c r="G40" i="10"/>
  <c r="G43" i="10" s="1"/>
  <c r="G48" i="10" s="1"/>
  <c r="F34" i="10"/>
  <c r="J50" i="11"/>
  <c r="J47" i="11"/>
  <c r="J49" i="11" s="1"/>
  <c r="K21" i="11"/>
  <c r="K47" i="11" s="1"/>
  <c r="K49" i="11" s="1"/>
  <c r="K51" i="11" s="1"/>
  <c r="C27" i="31" s="1"/>
  <c r="E15" i="4"/>
  <c r="C45" i="32"/>
  <c r="C51" i="32" s="1"/>
  <c r="C50" i="32"/>
  <c r="G55" i="34"/>
  <c r="G57" i="34" s="1"/>
  <c r="G59" i="34" s="1"/>
  <c r="B30" i="4" s="1"/>
  <c r="G49" i="11"/>
  <c r="G51" i="11" s="1"/>
  <c r="C20" i="4" s="1"/>
  <c r="F47" i="11"/>
  <c r="F36" i="10"/>
  <c r="F32" i="10"/>
  <c r="F28" i="10"/>
  <c r="F24" i="10"/>
  <c r="F20" i="10"/>
  <c r="F16" i="10"/>
  <c r="F31" i="10"/>
  <c r="F23" i="10"/>
  <c r="F15" i="10"/>
  <c r="F37" i="10"/>
  <c r="F33" i="10"/>
  <c r="F29" i="10"/>
  <c r="F25" i="10"/>
  <c r="F21" i="10"/>
  <c r="F17" i="10"/>
  <c r="F35" i="10"/>
  <c r="F27" i="10"/>
  <c r="F19" i="10"/>
  <c r="F14" i="10"/>
  <c r="F30" i="10"/>
  <c r="F38" i="10"/>
  <c r="F18" i="10"/>
  <c r="F22" i="10"/>
  <c r="F26" i="10"/>
  <c r="K18" i="9"/>
  <c r="J18" i="9"/>
  <c r="L18" i="9" s="1"/>
  <c r="J19" i="9"/>
  <c r="L19" i="9" s="1"/>
  <c r="F24" i="9"/>
  <c r="K19" i="9"/>
  <c r="L26" i="9"/>
  <c r="L55" i="9" s="1"/>
  <c r="K55" i="9"/>
  <c r="E24" i="9"/>
  <c r="H58" i="9"/>
  <c r="Y141" i="18"/>
  <c r="G18" i="9"/>
  <c r="G24" i="9" s="1"/>
  <c r="H24" i="9"/>
  <c r="G14" i="26" s="1"/>
  <c r="J14" i="26" s="1"/>
  <c r="F55" i="9"/>
  <c r="D24" i="4"/>
  <c r="G24" i="4" s="1"/>
  <c r="G18" i="26"/>
  <c r="J18" i="26" s="1"/>
  <c r="L18" i="26" s="1"/>
  <c r="F58" i="34"/>
  <c r="F55" i="34"/>
  <c r="F57" i="34" s="1"/>
  <c r="M57" i="9"/>
  <c r="M59" i="9" s="1"/>
  <c r="M61" i="9" s="1"/>
  <c r="N54" i="13"/>
  <c r="G28" i="26" s="1"/>
  <c r="F16" i="4"/>
  <c r="G16" i="4" s="1"/>
  <c r="D14" i="4"/>
  <c r="G14" i="4" s="1"/>
  <c r="I17" i="26"/>
  <c r="I20" i="26" s="1"/>
  <c r="I44" i="26" s="1"/>
  <c r="F25" i="4"/>
  <c r="F26" i="4" s="1"/>
  <c r="G55" i="9"/>
  <c r="E13" i="4"/>
  <c r="F49" i="11" l="1"/>
  <c r="F51" i="11" s="1"/>
  <c r="C12" i="4" s="1"/>
  <c r="G22" i="4"/>
  <c r="E40" i="10"/>
  <c r="F12" i="10"/>
  <c r="F57" i="9"/>
  <c r="F59" i="9" s="1"/>
  <c r="J51" i="11"/>
  <c r="C52" i="32"/>
  <c r="C54" i="32" s="1"/>
  <c r="E21" i="4"/>
  <c r="G30" i="4"/>
  <c r="G32" i="4" s="1"/>
  <c r="B32" i="4"/>
  <c r="F59" i="34"/>
  <c r="G15" i="26"/>
  <c r="J15" i="26" s="1"/>
  <c r="E42" i="10"/>
  <c r="F39" i="10"/>
  <c r="F42" i="10" s="1"/>
  <c r="F17" i="4"/>
  <c r="F28" i="4" s="1"/>
  <c r="F34" i="4" s="1"/>
  <c r="K24" i="9"/>
  <c r="K57" i="9" s="1"/>
  <c r="L24" i="9"/>
  <c r="L57" i="9" s="1"/>
  <c r="L59" i="9" s="1"/>
  <c r="J24" i="9"/>
  <c r="H57" i="9"/>
  <c r="H59" i="9" s="1"/>
  <c r="B20" i="4" s="1"/>
  <c r="G20" i="4" s="1"/>
  <c r="G57" i="9"/>
  <c r="G59" i="9" s="1"/>
  <c r="B12" i="4" s="1"/>
  <c r="G25" i="4"/>
  <c r="G30" i="26"/>
  <c r="J28" i="26"/>
  <c r="H20" i="26"/>
  <c r="H44" i="26" s="1"/>
  <c r="E17" i="4"/>
  <c r="J30" i="26" l="1"/>
  <c r="L28" i="26"/>
  <c r="L30" i="26" s="1"/>
  <c r="G12" i="4"/>
  <c r="J16" i="26"/>
  <c r="L16" i="26" s="1"/>
  <c r="K59" i="9"/>
  <c r="E23" i="4"/>
  <c r="E26" i="4" s="1"/>
  <c r="E28" i="4" s="1"/>
  <c r="E34" i="4" s="1"/>
  <c r="C34" i="31"/>
  <c r="C15" i="4"/>
  <c r="C29" i="31"/>
  <c r="C35" i="31" s="1"/>
  <c r="E43" i="10"/>
  <c r="F40" i="10"/>
  <c r="F43" i="10" s="1"/>
  <c r="F44" i="10" s="1"/>
  <c r="F45" i="10" s="1"/>
  <c r="B17" i="4"/>
  <c r="C36" i="31" l="1"/>
  <c r="G15" i="4"/>
  <c r="C17" i="4"/>
  <c r="D13" i="4"/>
  <c r="G13" i="4" s="1"/>
  <c r="F48" i="10"/>
  <c r="G17" i="26"/>
  <c r="J17" i="26" s="1"/>
  <c r="L17" i="26" s="1"/>
  <c r="L20" i="26" s="1"/>
  <c r="L44" i="26" s="1"/>
  <c r="L46" i="26" s="1"/>
  <c r="D21" i="4"/>
  <c r="G21" i="4" l="1"/>
  <c r="D26" i="4"/>
  <c r="C38" i="31"/>
  <c r="C23" i="4"/>
  <c r="D17" i="4"/>
  <c r="G17" i="4" l="1"/>
  <c r="G23" i="4"/>
  <c r="D28" i="4"/>
  <c r="D34" i="4" s="1"/>
  <c r="B26" i="4" l="1"/>
  <c r="H61" i="9"/>
  <c r="C26" i="4"/>
  <c r="G53" i="11"/>
  <c r="G20" i="26" l="1"/>
  <c r="G44" i="26" s="1"/>
  <c r="J20" i="26"/>
  <c r="J44" i="26" s="1"/>
  <c r="C28" i="4"/>
  <c r="C34" i="4" s="1"/>
  <c r="G26" i="4"/>
  <c r="B28" i="4"/>
  <c r="B34" i="4" l="1"/>
  <c r="G28" i="4"/>
  <c r="G34" i="4" s="1"/>
</calcChain>
</file>

<file path=xl/comments1.xml><?xml version="1.0" encoding="utf-8"?>
<comments xmlns="http://schemas.openxmlformats.org/spreadsheetml/2006/main">
  <authors>
    <author>trobinson</author>
  </authors>
  <commentList>
    <comment ref="I17" authorId="0" shapeId="0">
      <text>
        <r>
          <rPr>
            <b/>
            <sz val="10"/>
            <color indexed="81"/>
            <rFont val="Tahoma"/>
            <family val="2"/>
          </rPr>
          <t>trobinson:</t>
        </r>
        <r>
          <rPr>
            <sz val="10"/>
            <color indexed="81"/>
            <rFont val="Tahoma"/>
            <family val="2"/>
          </rPr>
          <t xml:space="preserve">
Ambulance worksheet includes "All Plans"</t>
        </r>
      </text>
    </comment>
  </commentList>
</comments>
</file>

<file path=xl/sharedStrings.xml><?xml version="1.0" encoding="utf-8"?>
<sst xmlns="http://schemas.openxmlformats.org/spreadsheetml/2006/main" count="1551" uniqueCount="575">
  <si>
    <t xml:space="preserve"> </t>
  </si>
  <si>
    <t>Inpatient</t>
  </si>
  <si>
    <t>Outpatient</t>
  </si>
  <si>
    <t>Totals</t>
  </si>
  <si>
    <t>Cost:</t>
  </si>
  <si>
    <t>(Hospital Internal Records)</t>
  </si>
  <si>
    <r>
      <rPr>
        <i/>
        <sz val="11"/>
        <color indexed="8"/>
        <rFont val="Times New Roman"/>
        <family val="1"/>
      </rPr>
      <t>Less</t>
    </r>
    <r>
      <rPr>
        <sz val="11"/>
        <color indexed="8"/>
        <rFont val="Times New Roman"/>
        <family val="1"/>
      </rPr>
      <t>: Payments from Patients</t>
    </r>
  </si>
  <si>
    <t xml:space="preserve">     (Medicaid Shortfall(Long fall) + Net Uninsured Costs)</t>
  </si>
  <si>
    <t>Hospital Name</t>
  </si>
  <si>
    <t>Medicaid #</t>
  </si>
  <si>
    <t>FYE</t>
  </si>
  <si>
    <t xml:space="preserve">              Total Costs   (1)</t>
  </si>
  <si>
    <t>Payments:</t>
  </si>
  <si>
    <t xml:space="preserve">              Total Payments  (2)</t>
  </si>
  <si>
    <t xml:space="preserve">               Medicaid Shortfall/(Long fall)  (1) - (2)</t>
  </si>
  <si>
    <t>Other Coverage</t>
  </si>
  <si>
    <t xml:space="preserve">For the Period:  </t>
  </si>
  <si>
    <t>Cost</t>
  </si>
  <si>
    <t>Charges</t>
  </si>
  <si>
    <t>Days</t>
  </si>
  <si>
    <t>Nursery</t>
  </si>
  <si>
    <t>Total Routine</t>
  </si>
  <si>
    <t>FEDERAL</t>
  </si>
  <si>
    <t>CROSSOVER</t>
  </si>
  <si>
    <t>COST CENTER LINE #</t>
  </si>
  <si>
    <t>COST CENTER</t>
  </si>
  <si>
    <t>Cost to Charge Ratio</t>
  </si>
  <si>
    <t>Payments</t>
  </si>
  <si>
    <t>Calculated</t>
  </si>
  <si>
    <t>Adults &amp; Peds-Routine Charges</t>
  </si>
  <si>
    <t>001</t>
  </si>
  <si>
    <t>Radiology-Diagnostic</t>
  </si>
  <si>
    <t>Laboratory</t>
  </si>
  <si>
    <t>Intravenous Therapy</t>
  </si>
  <si>
    <t>Respiratory Therapy</t>
  </si>
  <si>
    <t>Physical Therapy</t>
  </si>
  <si>
    <t>Electrocardiology</t>
  </si>
  <si>
    <t>Emergency</t>
  </si>
  <si>
    <t>Observation</t>
  </si>
  <si>
    <t>Total I/P Ancillary</t>
  </si>
  <si>
    <t>Total Routine &amp; Ancillary</t>
  </si>
  <si>
    <t>Less:</t>
  </si>
  <si>
    <t>Net I/P Cost Based Reimbursement</t>
  </si>
  <si>
    <t>Add:</t>
  </si>
  <si>
    <t>I/P Other Coverage</t>
  </si>
  <si>
    <t>Total Inpatient</t>
  </si>
  <si>
    <t>Operating Room</t>
  </si>
  <si>
    <t>Recovery Room</t>
  </si>
  <si>
    <t>Anesthesiology</t>
  </si>
  <si>
    <t>Radioisotope</t>
  </si>
  <si>
    <t>Occupational Therapy</t>
  </si>
  <si>
    <t>Electroencephalography</t>
  </si>
  <si>
    <t>Renal Dialysis</t>
  </si>
  <si>
    <t>(W/S D Pt V, col. 1)</t>
  </si>
  <si>
    <t>Total O/P Ancillary</t>
  </si>
  <si>
    <t>Net O/P Cost Based Reimbursement</t>
  </si>
  <si>
    <t xml:space="preserve">O/P Medicaid Cost Based </t>
  </si>
  <si>
    <t>O/P Other Coverage</t>
  </si>
  <si>
    <t xml:space="preserve">Total Outpatient - Cost Based </t>
  </si>
  <si>
    <t>Clinic</t>
  </si>
  <si>
    <t>Medicare Fee for Service PS&amp;R Analysis</t>
  </si>
  <si>
    <t>Fee For</t>
  </si>
  <si>
    <t>Total</t>
  </si>
  <si>
    <t>Service</t>
  </si>
  <si>
    <t>Revenue Code</t>
  </si>
  <si>
    <t>PS&amp;R 125</t>
  </si>
  <si>
    <t>PS&amp;R 135</t>
  </si>
  <si>
    <t>PS&amp;R 145</t>
  </si>
  <si>
    <t>PS&amp;R 855</t>
  </si>
  <si>
    <t>RCC</t>
  </si>
  <si>
    <t>Totals:</t>
  </si>
  <si>
    <t>Gross Reimbursement:</t>
  </si>
  <si>
    <t>(Excludes:  MSP Payments)</t>
  </si>
  <si>
    <t>Inpatient &amp; Outpatient</t>
  </si>
  <si>
    <t>Medicaid</t>
  </si>
  <si>
    <t>W/S D V</t>
  </si>
  <si>
    <t>The following certification is to be completed by the hospital's CEO or CFO:</t>
  </si>
  <si>
    <t>Date</t>
  </si>
  <si>
    <t>E-Mail Address</t>
  </si>
  <si>
    <t>Title</t>
  </si>
  <si>
    <t>Signature</t>
  </si>
  <si>
    <t xml:space="preserve">CMS Audit Rule --Medicaid Summary Sheet </t>
  </si>
  <si>
    <t>Deductibles  (PPS/CAH):</t>
  </si>
  <si>
    <t xml:space="preserve"> Coinsurance (PPS/CAH):</t>
  </si>
  <si>
    <t>Net Reimbursement (PPS/CAH):</t>
  </si>
  <si>
    <t>PLEASE    DO    NOT     OVERRIDE     FORMULAS   (NOTE:   UNINSURED PATIENT DATA REQUIRES DIRECT INPUT ON SUMMARY )</t>
  </si>
  <si>
    <t>Yellow Highlighted Areas Are Input</t>
  </si>
  <si>
    <t>Ending</t>
  </si>
  <si>
    <t>Beginning</t>
  </si>
  <si>
    <t xml:space="preserve"> Allowable Subtotal</t>
  </si>
  <si>
    <t>Noncovered:</t>
  </si>
  <si>
    <t>Noncovered Subtotal</t>
  </si>
  <si>
    <t>Note:</t>
  </si>
  <si>
    <t xml:space="preserve">Routine: </t>
  </si>
  <si>
    <t>Ancillary:</t>
  </si>
  <si>
    <t>073</t>
  </si>
  <si>
    <t>016</t>
  </si>
  <si>
    <t>Ambulance</t>
  </si>
  <si>
    <t>Inpatient  Analysis per Cost Report</t>
  </si>
  <si>
    <t>Outpatient Analysis per Cost Report</t>
  </si>
  <si>
    <t>(W/S D Pt V, col. 6)</t>
  </si>
  <si>
    <t>Intensive Care</t>
  </si>
  <si>
    <t>Coronary Care Unit</t>
  </si>
  <si>
    <t>Burn Intensive Care Unit</t>
  </si>
  <si>
    <t>Surgical Intensive Care Unit</t>
  </si>
  <si>
    <t>Other Special Care Unit (Specify)</t>
  </si>
  <si>
    <t>XX</t>
  </si>
  <si>
    <t>Radiology-Therapeutic</t>
  </si>
  <si>
    <t>Cardiac Catherization</t>
  </si>
  <si>
    <t>Speech Pathology</t>
  </si>
  <si>
    <t xml:space="preserve"> Non allowable XIX Charges/Cost</t>
  </si>
  <si>
    <t xml:space="preserve">Total Charges </t>
  </si>
  <si>
    <t>Labor &amp; Delivery Room</t>
  </si>
  <si>
    <t>C T Scan</t>
  </si>
  <si>
    <t>MRI</t>
  </si>
  <si>
    <t xml:space="preserve">Blood Storing, Proc </t>
  </si>
  <si>
    <t xml:space="preserve">Medical Supplies </t>
  </si>
  <si>
    <t xml:space="preserve">Implantable Devices </t>
  </si>
  <si>
    <t>Whole &amp;Packed Red Bl</t>
  </si>
  <si>
    <t xml:space="preserve">ASC </t>
  </si>
  <si>
    <t xml:space="preserve">Drugs Charged </t>
  </si>
  <si>
    <t>Neonatal Intensive Care</t>
  </si>
  <si>
    <t>Pediatric Intensive Care</t>
  </si>
  <si>
    <t>**  Crossover  **</t>
  </si>
  <si>
    <t>**  Federal **</t>
  </si>
  <si>
    <r>
      <t xml:space="preserve">** Note: Total Columns (Charges &amp; Payments) transfers to:  </t>
    </r>
    <r>
      <rPr>
        <b/>
        <i/>
        <sz val="11"/>
        <color indexed="10"/>
        <rFont val="Times New Roman"/>
        <family val="1"/>
      </rPr>
      <t>IP Analysis-Cost Report Summary</t>
    </r>
    <r>
      <rPr>
        <b/>
        <i/>
        <sz val="11"/>
        <color indexed="8"/>
        <rFont val="Times New Roman"/>
        <family val="1"/>
      </rPr>
      <t xml:space="preserve"> tab. </t>
    </r>
  </si>
  <si>
    <t>Non Allowable Routine/Ancillary (Rev.      )</t>
  </si>
  <si>
    <t xml:space="preserve">                                                     Prepared By</t>
  </si>
  <si>
    <t>TOTAL  (FEDERAL + SHADOW)</t>
  </si>
  <si>
    <t xml:space="preserve"> D  O       N  O  T        O   V  E  R  R  I  D  E       F  O  R  M  U  L  A  S </t>
  </si>
  <si>
    <t>Generic Revenue code/cost center listing.  Use appropriate revenue codes/cost center for Inpatient.  If revenue code/cost center is not listed, override unused code.</t>
  </si>
  <si>
    <t>Generic Revenue code/cost center listing.  Use appropriate revenue codes/cost center for Outpatient.  If revenue code/cost center is not listed, override unused code.</t>
  </si>
  <si>
    <t>E-mail address</t>
  </si>
  <si>
    <t>Telephone #</t>
  </si>
  <si>
    <t>Inpatient Analysis per  EIDR Federal (Revenue Code)</t>
  </si>
  <si>
    <t>Total Charges (per EIDR)</t>
  </si>
  <si>
    <t>Total Payments (per EIDR)</t>
  </si>
  <si>
    <t>**  Allowable  **</t>
  </si>
  <si>
    <t>EIDR</t>
  </si>
  <si>
    <t>EIDR/Prov W/S</t>
  </si>
  <si>
    <r>
      <t xml:space="preserve">** Note: Total Columns (Charges &amp; Payments) transfers to:  </t>
    </r>
    <r>
      <rPr>
        <b/>
        <i/>
        <sz val="11"/>
        <color indexed="10"/>
        <rFont val="Times New Roman"/>
        <family val="1"/>
      </rPr>
      <t xml:space="preserve">OP Analysis-Cost Report Summary </t>
    </r>
    <r>
      <rPr>
        <b/>
        <i/>
        <sz val="11"/>
        <rFont val="Times New Roman"/>
        <family val="1"/>
      </rPr>
      <t xml:space="preserve">tab. </t>
    </r>
  </si>
  <si>
    <t>**  ALLOWABLE  **</t>
  </si>
  <si>
    <t>**  TOTAL ALLOWABLE  **</t>
  </si>
  <si>
    <r>
      <t xml:space="preserve">Total Charges </t>
    </r>
    <r>
      <rPr>
        <b/>
        <sz val="8"/>
        <rFont val="Times New Roman"/>
        <family val="1"/>
      </rPr>
      <t>(per EIDR / Provider's Records)</t>
    </r>
  </si>
  <si>
    <r>
      <t xml:space="preserve">Total Payments </t>
    </r>
    <r>
      <rPr>
        <b/>
        <sz val="8"/>
        <rFont val="Times New Roman"/>
        <family val="1"/>
      </rPr>
      <t>(per EIDR / Provider's Records)</t>
    </r>
  </si>
  <si>
    <t>TRADITIONAL MEDICAID &amp; SHARED PLANS (FFS/SP)</t>
  </si>
  <si>
    <t>AMERIGROUP PREPAID (PP)</t>
  </si>
  <si>
    <t>LACARE (PP)</t>
  </si>
  <si>
    <t>LA HEALTHCARE CONNECTIONS (PP)</t>
  </si>
  <si>
    <r>
      <t xml:space="preserve">Total Payments </t>
    </r>
    <r>
      <rPr>
        <b/>
        <sz val="8"/>
        <color indexed="57"/>
        <rFont val="Times New Roman"/>
        <family val="1"/>
      </rPr>
      <t>(per EIDR / Provider's Records)</t>
    </r>
  </si>
  <si>
    <r>
      <t xml:space="preserve">Total Payments </t>
    </r>
    <r>
      <rPr>
        <b/>
        <sz val="8"/>
        <color indexed="62"/>
        <rFont val="Times New Roman"/>
        <family val="1"/>
      </rPr>
      <t>(per EIDR / Provider's Records)</t>
    </r>
  </si>
  <si>
    <r>
      <t xml:space="preserve">Total Payments </t>
    </r>
    <r>
      <rPr>
        <b/>
        <sz val="8"/>
        <color indexed="36"/>
        <rFont val="Times New Roman"/>
        <family val="1"/>
      </rPr>
      <t>(per EIDR / Provider's Records)</t>
    </r>
  </si>
  <si>
    <r>
      <t xml:space="preserve">Costs of Treating Uninsured Patients </t>
    </r>
    <r>
      <rPr>
        <i/>
        <sz val="11"/>
        <color indexed="8"/>
        <rFont val="Times New Roman"/>
        <family val="1"/>
      </rPr>
      <t>(Per Provider's Records)</t>
    </r>
  </si>
  <si>
    <t xml:space="preserve">     Net Uninsured Costs (3)</t>
  </si>
  <si>
    <t xml:space="preserve">    Total Uncompensated Care Costs  </t>
  </si>
  <si>
    <t>**  Allowable **</t>
  </si>
  <si>
    <t>** Allowable **</t>
  </si>
  <si>
    <t>EIDR print date:</t>
  </si>
  <si>
    <t>024</t>
  </si>
  <si>
    <t>(D-3, col. 1)</t>
  </si>
  <si>
    <t>(W/S D-1,Pt. II)</t>
  </si>
  <si>
    <t>Cost Center Line #</t>
  </si>
  <si>
    <t>Total Days</t>
  </si>
  <si>
    <t>FYB:</t>
  </si>
  <si>
    <t>FYE:</t>
  </si>
  <si>
    <t>Inpatient Analysis per  EIDR/Provider's Records (Revenue Code)</t>
  </si>
  <si>
    <t>Cost Report Ln #</t>
  </si>
  <si>
    <t>Blood Storing</t>
  </si>
  <si>
    <t>See CCR Input below</t>
  </si>
  <si>
    <t>Outpatient Other Coverage</t>
  </si>
  <si>
    <r>
      <t xml:space="preserve">Note:  If Revenue code is not used, </t>
    </r>
    <r>
      <rPr>
        <b/>
        <i/>
        <u val="singleAccounting"/>
        <sz val="11"/>
        <color indexed="56"/>
        <rFont val="Times New Roman"/>
        <family val="1"/>
      </rPr>
      <t>delete entire ROW</t>
    </r>
    <r>
      <rPr>
        <b/>
        <i/>
        <sz val="11"/>
        <color indexed="60"/>
        <rFont val="Times New Roman"/>
        <family val="1"/>
      </rPr>
      <t xml:space="preserve"> in order that Col. L &amp; Col. N will properly calculate.</t>
    </r>
  </si>
  <si>
    <t>(W/S D-1  (IPF))</t>
  </si>
  <si>
    <t>( W/S D-3  (IPF))</t>
  </si>
  <si>
    <r>
      <t xml:space="preserve">Total Charges </t>
    </r>
    <r>
      <rPr>
        <b/>
        <sz val="8"/>
        <color indexed="17"/>
        <rFont val="Times New Roman"/>
        <family val="1"/>
      </rPr>
      <t>(per EIDR)</t>
    </r>
  </si>
  <si>
    <r>
      <t xml:space="preserve">Days </t>
    </r>
    <r>
      <rPr>
        <b/>
        <sz val="8"/>
        <color indexed="17"/>
        <rFont val="Times New Roman"/>
        <family val="1"/>
      </rPr>
      <t>(per EIDR)</t>
    </r>
  </si>
  <si>
    <r>
      <t xml:space="preserve">Days </t>
    </r>
    <r>
      <rPr>
        <b/>
        <sz val="8"/>
        <rFont val="Times New Roman"/>
        <family val="1"/>
      </rPr>
      <t>(per EIDR)</t>
    </r>
  </si>
  <si>
    <r>
      <t xml:space="preserve">Days </t>
    </r>
    <r>
      <rPr>
        <b/>
        <sz val="8"/>
        <color indexed="18"/>
        <rFont val="Times New Roman"/>
        <family val="1"/>
      </rPr>
      <t>(per EIDR)</t>
    </r>
  </si>
  <si>
    <r>
      <t xml:space="preserve">Days </t>
    </r>
    <r>
      <rPr>
        <b/>
        <sz val="8"/>
        <color indexed="60"/>
        <rFont val="Times New Roman"/>
        <family val="1"/>
      </rPr>
      <t>(per EIDR)</t>
    </r>
  </si>
  <si>
    <r>
      <t xml:space="preserve">Total Charges </t>
    </r>
    <r>
      <rPr>
        <b/>
        <sz val="8"/>
        <color indexed="60"/>
        <rFont val="Times New Roman"/>
        <family val="1"/>
      </rPr>
      <t>(per EIDR)</t>
    </r>
  </si>
  <si>
    <r>
      <t xml:space="preserve">Days </t>
    </r>
    <r>
      <rPr>
        <b/>
        <sz val="8"/>
        <color indexed="28"/>
        <rFont val="Times New Roman"/>
        <family val="1"/>
      </rPr>
      <t>(per EIDR)</t>
    </r>
  </si>
  <si>
    <t xml:space="preserve">     cost calculation and uninsured log summary of charges, days &amp; payments. </t>
  </si>
  <si>
    <t>Medicare PS&amp;R run:</t>
  </si>
  <si>
    <t>Ambulance Computation per CMS DSH Audit Method</t>
  </si>
  <si>
    <t xml:space="preserve">Total Cost  </t>
  </si>
  <si>
    <t>CR W/S B Pt I, Ln 95</t>
  </si>
  <si>
    <t>Outpatient Cost Based:</t>
  </si>
  <si>
    <t xml:space="preserve">     Billed Charges</t>
  </si>
  <si>
    <t>Per EIDR (Rev. 540)</t>
  </si>
  <si>
    <t xml:space="preserve">     Cost to Charge Ratio (CCR)</t>
  </si>
  <si>
    <t>CR W/S C Pt I, Ln 95</t>
  </si>
  <si>
    <t xml:space="preserve">     Calculated Cost </t>
  </si>
  <si>
    <t xml:space="preserve">     Reimbursable Cost</t>
  </si>
  <si>
    <t>Hospital Based Ambulance</t>
  </si>
  <si>
    <t>00/00/0000</t>
  </si>
  <si>
    <r>
      <t xml:space="preserve">Rural Health Clinic </t>
    </r>
    <r>
      <rPr>
        <b/>
        <sz val="8"/>
        <color indexed="8"/>
        <rFont val="Times New Roman"/>
        <family val="1"/>
      </rPr>
      <t>(Licensed as Hospital Services)</t>
    </r>
  </si>
  <si>
    <t>0/00/0000</t>
  </si>
  <si>
    <t>Complete the yellow highlighted areas on the all applicable schedules as it relates to your facility.</t>
  </si>
  <si>
    <t>*  Only complete Rural Health Clinic Schedule if the Clinic is licensed as a department of the hospital.</t>
  </si>
  <si>
    <t>Please do not override formulas.</t>
  </si>
  <si>
    <t>If you currently have a Revenue Code Schedule that is used for analysis of the EIDR, it can be substituted.</t>
  </si>
  <si>
    <t>Complete the yellow highlighted areas on all applicable schedules as it relates to your facility.</t>
  </si>
  <si>
    <t xml:space="preserve">DISPROPORTIONATE SHARE HOSPITAL INSTRUCTIONS - </t>
  </si>
  <si>
    <t>COMPLETION OF UNCOMPENSATED CARE COST DATA FORM</t>
  </si>
  <si>
    <t>Total cost should be obtained from the cost report, Worksheet B, Part I, Column 26, Line 118 and must exclude costs for services that are not hospital level of care, i.e., home health, hospital based skilled nursing beds, swing beds, rural health clinics that are not licensed as a hospital services, Federally Qualified Health Centers, mental health rehabilitation services (partial hospitalization), clinics not included on the hospital license, and KIDMED.</t>
  </si>
  <si>
    <t>Medicaid and Medicare data are to be derived from cost report data per the latest filed fiscal year end cost report period. If this cost reporting period is not a full year (twelve month) period, data from the previous cost reporting period may be used on a pro rata basis to equate to a full year. Include the revenue associated with Medicaid fee schedule payments, which are excluded from cost report settlement data, in this calculation. Medicaid fee schedule payment data may be obtained from your log or an EIDR that corresponds to your cost reporting period. Cost associated with Medicare outpatient and Part B only services paid on a fee schedule must also be included in Medicare cost. You may determine this cost by accumulating the charges of these Medicare services and multiplying by the appropriate cost to charge ratio.</t>
  </si>
  <si>
    <t xml:space="preserve">To determine the cost of private insurance patients or other hospital patient care, it is advised that you run "mock" cost reports which isolate the charges, days and other statistics related to these patients per your patient accounting system. You must calculate private insurance costs utilizing the same methodology as used to determine Medicaid patients' costs on the CMS 2552 cost reporting forms. </t>
  </si>
  <si>
    <t>Self pay revenues and other patient care revenues should be obtained from your patient accounting system or general ledger on a cash basis and should also correspond to your cost reporting period.</t>
  </si>
  <si>
    <t>Hospital Name:</t>
  </si>
  <si>
    <t>Hospital</t>
  </si>
  <si>
    <t>Rural Health Clinic(s)</t>
  </si>
  <si>
    <t>Hosp. Based</t>
  </si>
  <si>
    <t>Amounts incl. RHC</t>
  </si>
  <si>
    <t>Source</t>
  </si>
  <si>
    <t>Amounts</t>
  </si>
  <si>
    <t>Licensed as</t>
  </si>
  <si>
    <t>&amp; Hosp. Based</t>
  </si>
  <si>
    <t xml:space="preserve">UCC (Private/Public) --Medicaid Summary Sheet </t>
  </si>
  <si>
    <t>(See Exclusions)</t>
  </si>
  <si>
    <t>Hospital Service</t>
  </si>
  <si>
    <t xml:space="preserve">*** (Hospital Excludes: SNF, HHA, SWB, RHC (not licensed as hosp. svc), </t>
  </si>
  <si>
    <t>B Pt I, col. 26, Ln 118,</t>
  </si>
  <si>
    <t>I.  Total Cost</t>
  </si>
  <si>
    <t xml:space="preserve"> FQHC, MH Rehab,Partial Hosp,Amblance,other non hosp level of care svcs)</t>
  </si>
  <si>
    <t xml:space="preserve"> RHC's Line 88-88.06 &amp; Ambl. Ln 95</t>
  </si>
  <si>
    <t xml:space="preserve">      Less:</t>
  </si>
  <si>
    <t>Medicaid Net Revenues(Excl. DSH Payments):</t>
  </si>
  <si>
    <t>MEDICAID COMPUTATION - REQUIRES COMPLETION OF ATTACHED WORKSHEETS</t>
  </si>
  <si>
    <t>Attached W/S</t>
  </si>
  <si>
    <t>Inpatient Psychiatric</t>
  </si>
  <si>
    <t>Outpatient Fee Schedule</t>
  </si>
  <si>
    <t>II.</t>
  </si>
  <si>
    <t>Total Medicaid Net Revenues</t>
  </si>
  <si>
    <t>Medicare Costs:</t>
  </si>
  <si>
    <t>DIRECT    INPUT    BELOW</t>
  </si>
  <si>
    <t xml:space="preserve">Inpatient Acute </t>
  </si>
  <si>
    <t>T-18, D-1, Pt II, Ln 49</t>
  </si>
  <si>
    <t>T-18, D-1, Pt II, Ln 49, IPF</t>
  </si>
  <si>
    <t>Inpatient Rehab/Inpatient Swing Bed</t>
  </si>
  <si>
    <t>T-18</t>
  </si>
  <si>
    <t xml:space="preserve">Outpatient Cost Based/Ambulance </t>
  </si>
  <si>
    <t>T-18, D V, col.5, Ln 200; Ambl: D V, col. 5, Ln 95</t>
  </si>
  <si>
    <t xml:space="preserve">Rural Health Clinic(s) Cost </t>
  </si>
  <si>
    <t>T-18, M-3, Ln 16 + Ln 17</t>
  </si>
  <si>
    <t>III.</t>
  </si>
  <si>
    <t>Total Medicare Costs</t>
  </si>
  <si>
    <t>IV.</t>
  </si>
  <si>
    <t>Private Insurance Costs</t>
  </si>
  <si>
    <t>Provider's Records (Send support)</t>
  </si>
  <si>
    <t>V.</t>
  </si>
  <si>
    <t>Self Pay Net Revenue</t>
  </si>
  <si>
    <t>VI.</t>
  </si>
  <si>
    <t>All Other Hospital Patient Care Net Revenue</t>
  </si>
  <si>
    <t>or Cost Not Included in Above-listed</t>
  </si>
  <si>
    <t>Revenues &amp; Costs (Please Itemize):</t>
  </si>
  <si>
    <t>Swing Beds</t>
  </si>
  <si>
    <t>Intensive OP / OP Day Psych</t>
  </si>
  <si>
    <t>SNF/Home Health/Ambulance Trips to Other Facility</t>
  </si>
  <si>
    <t>Total (All Other)</t>
  </si>
  <si>
    <t>VII.  Total - Uncompensated Care Cost</t>
  </si>
  <si>
    <t>Prepared By:</t>
  </si>
  <si>
    <t>Telephone #:</t>
  </si>
  <si>
    <t>E-mail Address:</t>
  </si>
  <si>
    <t>Phone</t>
  </si>
  <si>
    <t>Difference</t>
  </si>
  <si>
    <t>Estimated reimbursement</t>
  </si>
  <si>
    <t>Fee For Service Lab</t>
  </si>
  <si>
    <t xml:space="preserve">10% Cost Reimbursement </t>
  </si>
  <si>
    <t xml:space="preserve">Add: </t>
  </si>
  <si>
    <t>O/P Lump Sum Payment Adjustment</t>
  </si>
  <si>
    <t>Input</t>
  </si>
  <si>
    <t xml:space="preserve">   Ambulance Payments (see calculation) - All Plans</t>
  </si>
  <si>
    <t>Reminder:</t>
  </si>
  <si>
    <r>
      <t xml:space="preserve">* </t>
    </r>
    <r>
      <rPr>
        <sz val="12"/>
        <color indexed="10"/>
        <rFont val="Arial"/>
        <family val="2"/>
      </rPr>
      <t xml:space="preserve"> Do not use the Crossover statistics for this section. </t>
    </r>
    <r>
      <rPr>
        <sz val="12"/>
        <color indexed="8"/>
        <rFont val="Arial"/>
        <family val="2"/>
      </rPr>
      <t xml:space="preserve"> Only the Federal section of the EIDR apply to this section.  </t>
    </r>
  </si>
  <si>
    <t>the one provided, Provider's records, if substituted, etc.).</t>
  </si>
  <si>
    <t>DPP</t>
  </si>
  <si>
    <t>Federal</t>
  </si>
  <si>
    <t>Crossover (IP &amp;OP)</t>
  </si>
  <si>
    <t xml:space="preserve">Medicaid cost/Visit </t>
  </si>
  <si>
    <t>Medicaid visits</t>
  </si>
  <si>
    <t>Actual Cost</t>
  </si>
  <si>
    <t>Medicaid cost/Visit (with Productivity Limit)</t>
  </si>
  <si>
    <t>Medicaid cost/Visit</t>
  </si>
  <si>
    <t>New reimbursement rate</t>
  </si>
  <si>
    <t xml:space="preserve">Medicaid Encounter Rate </t>
  </si>
  <si>
    <t>Per DHH (RHC Section)</t>
  </si>
  <si>
    <t>***</t>
  </si>
  <si>
    <t>((Rate*#mos)+(Rate*#mos))/12</t>
  </si>
  <si>
    <t xml:space="preserve">** Note:  In order that we are in agreement,  </t>
  </si>
  <si>
    <t>Encounter Amount</t>
  </si>
  <si>
    <t xml:space="preserve">     ***  Encounter Rates:  (Year: # mos. @ Rate; Year: # mos. @ Rate )</t>
  </si>
  <si>
    <t>Greater of 110% Cost or Encounter Amount</t>
  </si>
  <si>
    <t>Payment Summary:</t>
  </si>
  <si>
    <t xml:space="preserve">Encounters/Visits </t>
  </si>
  <si>
    <t xml:space="preserve">Other  </t>
  </si>
  <si>
    <t>Subtotal</t>
  </si>
  <si>
    <t xml:space="preserve">      Total Payments</t>
  </si>
  <si>
    <t>Other  (Community Care already offset on A-8)</t>
  </si>
  <si>
    <t xml:space="preserve">Total Cost </t>
  </si>
  <si>
    <t xml:space="preserve">Total Reimbursement </t>
  </si>
  <si>
    <t>EIDR/Provider's Record dated:</t>
  </si>
  <si>
    <t xml:space="preserve">Rural Health Clinic I   </t>
  </si>
  <si>
    <t>EIDR/Prov.  report</t>
  </si>
  <si>
    <t xml:space="preserve">Rural Health Clinic I I </t>
  </si>
  <si>
    <t xml:space="preserve">Rural Health Clinic I I I </t>
  </si>
  <si>
    <t>Traditional &amp; Shared</t>
  </si>
  <si>
    <r>
      <t xml:space="preserve">CR W/S M-3, Ln 3  </t>
    </r>
    <r>
      <rPr>
        <sz val="8"/>
        <color theme="9" tint="-0.499984740745262"/>
        <rFont val="Calibri"/>
        <family val="2"/>
      </rPr>
      <t xml:space="preserve">÷ </t>
    </r>
    <r>
      <rPr>
        <sz val="8"/>
        <color theme="9" tint="-0.499984740745262"/>
        <rFont val="Arial"/>
        <family val="2"/>
      </rPr>
      <t xml:space="preserve"> M-3, Ln 4</t>
    </r>
  </si>
  <si>
    <r>
      <t>Total Other Coverage per EIDR/Prov.</t>
    </r>
    <r>
      <rPr>
        <i/>
        <sz val="8"/>
        <color theme="9" tint="-0.499984740745262"/>
        <rFont val="Arial"/>
        <family val="2"/>
      </rPr>
      <t xml:space="preserve"> (</t>
    </r>
    <r>
      <rPr>
        <b/>
        <i/>
        <sz val="8"/>
        <color theme="9" tint="-0.499984740745262"/>
        <rFont val="Arial"/>
        <family val="2"/>
      </rPr>
      <t>Input</t>
    </r>
    <r>
      <rPr>
        <i/>
        <sz val="8"/>
        <color theme="9" tint="-0.499984740745262"/>
        <rFont val="Arial"/>
        <family val="2"/>
      </rPr>
      <t>)</t>
    </r>
  </si>
  <si>
    <r>
      <t xml:space="preserve">Crossover Costs - </t>
    </r>
    <r>
      <rPr>
        <i/>
        <sz val="8"/>
        <color theme="8" tint="-0.499984740745262"/>
        <rFont val="Times New Roman"/>
        <family val="1"/>
      </rPr>
      <t>All Plans</t>
    </r>
  </si>
  <si>
    <t>cost will be disallowed and the facility will be responsible for reimbursing all funds received.</t>
  </si>
  <si>
    <t xml:space="preserve">If data is not available during the external audit process conducted by Myers &amp; Stauffer, </t>
  </si>
  <si>
    <t>0000000</t>
  </si>
  <si>
    <t>7 digit Medicaid #</t>
  </si>
  <si>
    <r>
      <t xml:space="preserve">XIX  CR  W/S M-3, Ln 1 </t>
    </r>
    <r>
      <rPr>
        <sz val="8"/>
        <color theme="9" tint="-0.499984740745262"/>
        <rFont val="Calibri"/>
        <family val="2"/>
      </rPr>
      <t>÷</t>
    </r>
    <r>
      <rPr>
        <sz val="8"/>
        <color theme="9" tint="-0.499984740745262"/>
        <rFont val="Arial"/>
        <family val="2"/>
      </rPr>
      <t>(M-2, Ln 8, col. 2 + M-2, Ln 9, col. 2)</t>
    </r>
  </si>
  <si>
    <t xml:space="preserve">*  Only complete Rural Health Clinic Schedule if the Clinic is licensed as a department of the hospital.  </t>
  </si>
  <si>
    <t xml:space="preserve">    NOTE:  A copy of the RHC license MUST be submitted with supporting documentation.</t>
  </si>
  <si>
    <t>*  Detailed Uninsured Patient data should be maintained by the facility and available upon request.</t>
  </si>
  <si>
    <t>NOTE:</t>
  </si>
  <si>
    <t>at (225) 219-4285.</t>
  </si>
  <si>
    <t>AMERIHEALTH (Formerly:LACARE) (PP)</t>
  </si>
  <si>
    <r>
      <t xml:space="preserve">Shadow Charges              </t>
    </r>
    <r>
      <rPr>
        <b/>
        <sz val="8"/>
        <color indexed="57"/>
        <rFont val="Times New Roman"/>
        <family val="1"/>
      </rPr>
      <t xml:space="preserve"> (per EIDR / Provider's Records)</t>
    </r>
  </si>
  <si>
    <r>
      <t xml:space="preserve">Shadow Charges </t>
    </r>
    <r>
      <rPr>
        <b/>
        <sz val="8"/>
        <color indexed="62"/>
        <rFont val="Times New Roman"/>
        <family val="1"/>
      </rPr>
      <t>(per EIDR / Provider's Records)</t>
    </r>
  </si>
  <si>
    <t>Covered Charges (per EIDR)</t>
  </si>
  <si>
    <r>
      <t xml:space="preserve">Covered Charges              </t>
    </r>
    <r>
      <rPr>
        <b/>
        <sz val="8"/>
        <color indexed="57"/>
        <rFont val="Times New Roman"/>
        <family val="1"/>
      </rPr>
      <t xml:space="preserve"> (per EIDR / Provider's Records)</t>
    </r>
  </si>
  <si>
    <r>
      <t xml:space="preserve">Covered Charges </t>
    </r>
    <r>
      <rPr>
        <b/>
        <sz val="8"/>
        <color indexed="62"/>
        <rFont val="Times New Roman"/>
        <family val="1"/>
      </rPr>
      <t>(per EIDR / Provider's Records)</t>
    </r>
  </si>
  <si>
    <r>
      <t xml:space="preserve">Covered Charges </t>
    </r>
    <r>
      <rPr>
        <b/>
        <sz val="8"/>
        <color indexed="36"/>
        <rFont val="Times New Roman"/>
        <family val="1"/>
      </rPr>
      <t>(per EIDR / Provider's Records)</t>
    </r>
  </si>
  <si>
    <r>
      <t xml:space="preserve">Shadow Charges </t>
    </r>
    <r>
      <rPr>
        <b/>
        <sz val="8"/>
        <color indexed="36"/>
        <rFont val="Times New Roman"/>
        <family val="1"/>
      </rPr>
      <t>(per EIDR / Provider's Records)</t>
    </r>
  </si>
  <si>
    <t>**  ALLOWABLE**</t>
  </si>
  <si>
    <t>Note:  This column can be replaced with correct CR Ln #</t>
  </si>
  <si>
    <t>MAGELLAN SMO (Outpatient)</t>
  </si>
  <si>
    <t>MAGELLAN</t>
  </si>
  <si>
    <t>Medicare Payment - Crossover Only (Per EIDR)</t>
  </si>
  <si>
    <t>Inpatient Psych/Magellan/ Magellan SMO</t>
  </si>
  <si>
    <t>****************************************************************************************************************************************************************************************************************************************************</t>
  </si>
  <si>
    <t>***************************************************************************************************************************************************************************************************************************************************</t>
  </si>
  <si>
    <t>Total Medicare Payment - Crossover Only (Per EIDR)</t>
  </si>
  <si>
    <t>Template changes:</t>
  </si>
  <si>
    <t>TRADITIONAL MEDICAID, SHARED PLANS &amp; PREPAID PLANS</t>
  </si>
  <si>
    <t>Calculation of Crossover Costs &amp; Payments</t>
  </si>
  <si>
    <t>COMPLETE    APPROPRIATE    COLUMN</t>
  </si>
  <si>
    <r>
      <t>(Note:  For N/A Column, Enter 1.00 in 1st cell</t>
    </r>
    <r>
      <rPr>
        <b/>
        <sz val="11"/>
        <color indexed="10"/>
        <rFont val="Times New Roman"/>
        <family val="1"/>
      </rPr>
      <t>)</t>
    </r>
  </si>
  <si>
    <t>PPS</t>
  </si>
  <si>
    <t>CAH</t>
  </si>
  <si>
    <t>Medicare Reimbursable Costs:</t>
  </si>
  <si>
    <r>
      <t>Total IP Medicare Hospital Reimbursable Cost (</t>
    </r>
    <r>
      <rPr>
        <b/>
        <sz val="9"/>
        <rFont val="Times New Roman"/>
        <family val="1"/>
      </rPr>
      <t>PPS/CAH</t>
    </r>
    <r>
      <rPr>
        <sz val="9"/>
        <rFont val="Times New Roman"/>
        <family val="1"/>
      </rPr>
      <t>)</t>
    </r>
  </si>
  <si>
    <t>T-18, W/S D-1, Pt II, Line 49, col. 5</t>
  </si>
  <si>
    <r>
      <t>Total OP Medicare Hospital Reimbursable Cost (</t>
    </r>
    <r>
      <rPr>
        <b/>
        <sz val="9"/>
        <rFont val="Times New Roman"/>
        <family val="1"/>
      </rPr>
      <t>PPS/CAH</t>
    </r>
    <r>
      <rPr>
        <sz val="9"/>
        <rFont val="Times New Roman"/>
        <family val="1"/>
      </rPr>
      <t>)</t>
    </r>
  </si>
  <si>
    <t>W/S E, Pt B, Ln 1 &amp; 2</t>
  </si>
  <si>
    <r>
      <t>OP Medicare Pass-Through Hospital Reimbursable Cost  (</t>
    </r>
    <r>
      <rPr>
        <b/>
        <sz val="9"/>
        <rFont val="Times New Roman"/>
        <family val="1"/>
      </rPr>
      <t>PPS</t>
    </r>
    <r>
      <rPr>
        <sz val="9"/>
        <rFont val="Times New Roman"/>
        <family val="1"/>
      </rPr>
      <t>)</t>
    </r>
  </si>
  <si>
    <t>W/S E, Pt B, Ln 9</t>
  </si>
  <si>
    <r>
      <t>Medicare Fee for Service Items (</t>
    </r>
    <r>
      <rPr>
        <b/>
        <sz val="9"/>
        <rFont val="Times New Roman"/>
        <family val="1"/>
      </rPr>
      <t>PPS/CAH</t>
    </r>
    <r>
      <rPr>
        <sz val="9"/>
        <rFont val="Times New Roman"/>
        <family val="1"/>
      </rPr>
      <t>)</t>
    </r>
  </si>
  <si>
    <t>PS&amp;R 125,135,145,855"fee" Chgs x RCC--calculation</t>
  </si>
  <si>
    <t xml:space="preserve">   Total  Medicare Reimbursable Cost</t>
  </si>
  <si>
    <t>A</t>
  </si>
  <si>
    <t>Medicare Net Payments:</t>
  </si>
  <si>
    <r>
      <t>IP Medicare Net Payments (</t>
    </r>
    <r>
      <rPr>
        <b/>
        <sz val="9"/>
        <rFont val="Times New Roman"/>
        <family val="1"/>
      </rPr>
      <t>PPS</t>
    </r>
    <r>
      <rPr>
        <sz val="9"/>
        <rFont val="Times New Roman"/>
        <family val="1"/>
      </rPr>
      <t xml:space="preserve"> Hospitals) </t>
    </r>
  </si>
  <si>
    <t>W/S E, Pt A, Ln 71</t>
  </si>
  <si>
    <r>
      <t>OP Medicare Net Payments (</t>
    </r>
    <r>
      <rPr>
        <b/>
        <sz val="9"/>
        <rFont val="Times New Roman"/>
        <family val="1"/>
      </rPr>
      <t>PPS</t>
    </r>
    <r>
      <rPr>
        <sz val="9"/>
        <rFont val="Times New Roman"/>
        <family val="1"/>
      </rPr>
      <t xml:space="preserve"> Hospitals)</t>
    </r>
  </si>
  <si>
    <t>W/S E,Pt B,Ln 40</t>
  </si>
  <si>
    <r>
      <t>IP Medicare Net Payments (</t>
    </r>
    <r>
      <rPr>
        <b/>
        <sz val="9"/>
        <rFont val="Times New Roman"/>
        <family val="1"/>
      </rPr>
      <t>CAH</t>
    </r>
    <r>
      <rPr>
        <sz val="9"/>
        <rFont val="Times New Roman"/>
        <family val="1"/>
      </rPr>
      <t xml:space="preserve"> Hospitals) </t>
    </r>
  </si>
  <si>
    <t xml:space="preserve">W/S E-3, Pt V, Ln 6 </t>
  </si>
  <si>
    <r>
      <t>OP Medicare Net Payments (</t>
    </r>
    <r>
      <rPr>
        <b/>
        <sz val="9"/>
        <rFont val="Times New Roman"/>
        <family val="1"/>
      </rPr>
      <t>CAH</t>
    </r>
    <r>
      <rPr>
        <sz val="9"/>
        <rFont val="Times New Roman"/>
        <family val="1"/>
      </rPr>
      <t xml:space="preserve"> Hospitals after 101%) </t>
    </r>
  </si>
  <si>
    <t>W/S E,Pt B, Ln 21</t>
  </si>
  <si>
    <r>
      <t>OP Fee for Service Medicare Payments (</t>
    </r>
    <r>
      <rPr>
        <b/>
        <sz val="9"/>
        <rFont val="Times New Roman"/>
        <family val="1"/>
      </rPr>
      <t>PPS/CAH</t>
    </r>
    <r>
      <rPr>
        <sz val="9"/>
        <rFont val="Times New Roman"/>
        <family val="1"/>
      </rPr>
      <t>)</t>
    </r>
  </si>
  <si>
    <t>PS&amp;R 125,135,145,855"fee" net reimbursement</t>
  </si>
  <si>
    <t xml:space="preserve">   Total Medicare Payments</t>
  </si>
  <si>
    <t>B</t>
  </si>
  <si>
    <t xml:space="preserve">         Medicare Payments as a % of Cost </t>
  </si>
  <si>
    <t>B/A</t>
  </si>
  <si>
    <r>
      <t>Medicare IP</t>
    </r>
    <r>
      <rPr>
        <b/>
        <sz val="9"/>
        <rFont val="Times New Roman"/>
        <family val="1"/>
      </rPr>
      <t xml:space="preserve"> PPS</t>
    </r>
    <r>
      <rPr>
        <sz val="9"/>
        <rFont val="Times New Roman"/>
        <family val="1"/>
      </rPr>
      <t xml:space="preserve"> Deductibles</t>
    </r>
  </si>
  <si>
    <t>W/S E, Pt A, Ln 62</t>
  </si>
  <si>
    <r>
      <t xml:space="preserve">Medicare IP </t>
    </r>
    <r>
      <rPr>
        <b/>
        <sz val="9"/>
        <rFont val="Times New Roman"/>
        <family val="1"/>
      </rPr>
      <t>PPS</t>
    </r>
    <r>
      <rPr>
        <sz val="9"/>
        <rFont val="Times New Roman"/>
        <family val="1"/>
      </rPr>
      <t xml:space="preserve"> Co-Insurance</t>
    </r>
  </si>
  <si>
    <t>W/S E, Pt A, Ln 63</t>
  </si>
  <si>
    <r>
      <t>Medicare OP Deductibles &amp; Co-Insurance (</t>
    </r>
    <r>
      <rPr>
        <b/>
        <sz val="9"/>
        <rFont val="Times New Roman"/>
        <family val="1"/>
      </rPr>
      <t>PPS</t>
    </r>
    <r>
      <rPr>
        <sz val="9"/>
        <rFont val="Times New Roman"/>
        <family val="1"/>
      </rPr>
      <t>)</t>
    </r>
  </si>
  <si>
    <t>W/S E, Pt B, Ln 25</t>
  </si>
  <si>
    <t>W/S E, Pt B, Ln 26</t>
  </si>
  <si>
    <r>
      <t>Medicare OP Fee for Service Deductibles &amp; Co-Insurance (</t>
    </r>
    <r>
      <rPr>
        <b/>
        <sz val="9"/>
        <rFont val="Times New Roman"/>
        <family val="1"/>
      </rPr>
      <t>PPS</t>
    </r>
    <r>
      <rPr>
        <sz val="9"/>
        <rFont val="Times New Roman"/>
        <family val="1"/>
      </rPr>
      <t>)</t>
    </r>
  </si>
  <si>
    <t>PS&amp;R 125,135,145,855"fee" deduct &amp; coinsur</t>
  </si>
  <si>
    <t xml:space="preserve">   Total Deductibles &amp; Co-Insurance</t>
  </si>
  <si>
    <t>C</t>
  </si>
  <si>
    <t xml:space="preserve">          Medicare Deductibles &amp; Co-Insurance as a % of Cost</t>
  </si>
  <si>
    <t>C/A</t>
  </si>
  <si>
    <t>Medicaid Crossover Calculated Adjusted Cost</t>
  </si>
  <si>
    <t>Crossover EIDR days x D-1 + Anc Chgs x RCC</t>
  </si>
  <si>
    <t>D</t>
  </si>
  <si>
    <t xml:space="preserve"> x  Medicare payment %</t>
  </si>
  <si>
    <t xml:space="preserve">  see above calculation</t>
  </si>
  <si>
    <t>Estimated Medicaid/Medicare Payments</t>
  </si>
  <si>
    <t>E</t>
  </si>
  <si>
    <t xml:space="preserve">    per EIDR  actual interim pymts</t>
  </si>
  <si>
    <t>F</t>
  </si>
  <si>
    <t>Medicare In-State Crossover Payments</t>
  </si>
  <si>
    <t>Crossover Costs above:(D) x Medicare pymt % above)</t>
  </si>
  <si>
    <t>Medicaid In-State Crossover Payments</t>
  </si>
  <si>
    <t>Minimum of Calculated Max. Pymts or Payment Rec'd: (E) or (F)</t>
  </si>
  <si>
    <t xml:space="preserve">          Total In-State Crossover Payments</t>
  </si>
  <si>
    <t>G</t>
  </si>
  <si>
    <t xml:space="preserve">          Net Medicaid Crossover underpymt/ (overpymt)</t>
  </si>
  <si>
    <t>Calculation of Psych Crossover Costs &amp; Payments</t>
  </si>
  <si>
    <t>(IRF Worksheets)</t>
  </si>
  <si>
    <t>Total IP Medicare Subprovider Reimbursable Cost</t>
  </si>
  <si>
    <t>T-18 (IPF), W/S D-1, Pt II, Line 49</t>
  </si>
  <si>
    <r>
      <t>IP Medicare Subprovider Net Payments (</t>
    </r>
    <r>
      <rPr>
        <b/>
        <sz val="9"/>
        <rFont val="Times New Roman"/>
        <family val="1"/>
      </rPr>
      <t>PPS</t>
    </r>
    <r>
      <rPr>
        <sz val="9"/>
        <rFont val="Times New Roman"/>
        <family val="1"/>
      </rPr>
      <t xml:space="preserve">) </t>
    </r>
  </si>
  <si>
    <t>W/S E-3,Pt II, Ln 31 (net of ded/coin,msp+ bad debts+1%)</t>
  </si>
  <si>
    <r>
      <t>IP Medicare Subprovider Net Payments (</t>
    </r>
    <r>
      <rPr>
        <b/>
        <sz val="9"/>
        <rFont val="Times New Roman"/>
        <family val="1"/>
      </rPr>
      <t>CAH</t>
    </r>
    <r>
      <rPr>
        <sz val="9"/>
        <rFont val="Times New Roman"/>
        <family val="1"/>
      </rPr>
      <t xml:space="preserve">) </t>
    </r>
  </si>
  <si>
    <t>W/S E-3,PtII, Ln 31 (net of ded/coin,msp+ bad debts+1%)</t>
  </si>
  <si>
    <r>
      <t xml:space="preserve">Medicare IP Subprovider </t>
    </r>
    <r>
      <rPr>
        <b/>
        <sz val="9"/>
        <rFont val="Times New Roman"/>
        <family val="1"/>
      </rPr>
      <t>PPS</t>
    </r>
    <r>
      <rPr>
        <sz val="9"/>
        <rFont val="Times New Roman"/>
        <family val="1"/>
      </rPr>
      <t xml:space="preserve"> Deductibles</t>
    </r>
  </si>
  <si>
    <t>W/S E-3, Pt II, Ln 19</t>
  </si>
  <si>
    <r>
      <t xml:space="preserve">Medicare IP Subprovider </t>
    </r>
    <r>
      <rPr>
        <b/>
        <sz val="9"/>
        <rFont val="Times New Roman"/>
        <family val="1"/>
      </rPr>
      <t>PPS</t>
    </r>
    <r>
      <rPr>
        <sz val="9"/>
        <rFont val="Times New Roman"/>
        <family val="1"/>
      </rPr>
      <t xml:space="preserve"> Co-Insurance</t>
    </r>
  </si>
  <si>
    <t>W/S E-3, Pt II, Ln 21</t>
  </si>
  <si>
    <r>
      <t xml:space="preserve">Medicare IP Subprovider </t>
    </r>
    <r>
      <rPr>
        <b/>
        <sz val="9"/>
        <rFont val="Times New Roman"/>
        <family val="1"/>
      </rPr>
      <t>CAH</t>
    </r>
    <r>
      <rPr>
        <sz val="9"/>
        <rFont val="Times New Roman"/>
        <family val="1"/>
      </rPr>
      <t xml:space="preserve"> Deductibles</t>
    </r>
  </si>
  <si>
    <r>
      <t xml:space="preserve">Medicare IP Subprovider </t>
    </r>
    <r>
      <rPr>
        <b/>
        <sz val="9"/>
        <rFont val="Times New Roman"/>
        <family val="1"/>
      </rPr>
      <t>CAH</t>
    </r>
    <r>
      <rPr>
        <sz val="9"/>
        <rFont val="Times New Roman"/>
        <family val="1"/>
      </rPr>
      <t xml:space="preserve"> Co-Insurance</t>
    </r>
  </si>
  <si>
    <t>Medicaid In-State Crossover Calculated Adjusted Cost</t>
  </si>
  <si>
    <t xml:space="preserve"> x  Medicare deductible and co-insurance paymt %</t>
  </si>
  <si>
    <t>= Maximum Medicaid In-State Crossover Payments</t>
  </si>
  <si>
    <t>Crossover Costs above:(D) x Medicare pymt %  above)</t>
  </si>
  <si>
    <t>Traditional/Shared &amp; Prepaid Plans</t>
  </si>
  <si>
    <t>Calculation of RHC(s) Crossover Costs &amp; Payments</t>
  </si>
  <si>
    <t>Total OP Medicare RHC I Reimbursable Cost</t>
  </si>
  <si>
    <t>T-18, W/S M-3, Line 16</t>
  </si>
  <si>
    <t>Total OP Medicare RHC II Reimbursable Cost</t>
  </si>
  <si>
    <t>Total OP Medicare RHC III Reimbursable Cost</t>
  </si>
  <si>
    <t>Medicare Fee for Service Items</t>
  </si>
  <si>
    <t>PS&amp;R 710"fee" Chgs x RCC--calculation</t>
  </si>
  <si>
    <t xml:space="preserve">OP Medicare RHC I Net Payments </t>
  </si>
  <si>
    <r>
      <t xml:space="preserve">W/S M-3, Line </t>
    </r>
    <r>
      <rPr>
        <b/>
        <sz val="8"/>
        <color rgb="FFFF0000"/>
        <rFont val="Arial"/>
        <family val="2"/>
      </rPr>
      <t xml:space="preserve">26 </t>
    </r>
    <r>
      <rPr>
        <sz val="8"/>
        <rFont val="Arial"/>
        <family val="2"/>
      </rPr>
      <t>(net of ded/coin,msp+ bad debts+ 1%)</t>
    </r>
  </si>
  <si>
    <t xml:space="preserve">OP Medicare RHC II Net Payments </t>
  </si>
  <si>
    <r>
      <t xml:space="preserve">W/S M-3, Line </t>
    </r>
    <r>
      <rPr>
        <b/>
        <sz val="8"/>
        <color rgb="FFFF0000"/>
        <rFont val="Arial"/>
        <family val="2"/>
      </rPr>
      <t>26</t>
    </r>
    <r>
      <rPr>
        <sz val="8"/>
        <rFont val="Arial"/>
        <family val="2"/>
      </rPr>
      <t xml:space="preserve"> (net of ded/coin,msp+ bad debts+ 1%)</t>
    </r>
  </si>
  <si>
    <t xml:space="preserve">OP Medicare RHC III Net Payments </t>
  </si>
  <si>
    <t xml:space="preserve">OP Fee for Service Medicare Payments </t>
  </si>
  <si>
    <t>PS&amp;R 710"fee" net reimbursement</t>
  </si>
  <si>
    <t>Medicare OP RHC I Deductibles</t>
  </si>
  <si>
    <r>
      <t xml:space="preserve">T-18, W/S M-3, Line </t>
    </r>
    <r>
      <rPr>
        <b/>
        <sz val="8"/>
        <color rgb="FFFF0000"/>
        <rFont val="Arial"/>
        <family val="2"/>
      </rPr>
      <t>18</t>
    </r>
  </si>
  <si>
    <t>Medicare OP RHC II Deductibles</t>
  </si>
  <si>
    <t>Medicare OP RHC III Deductibles</t>
  </si>
  <si>
    <t>Medicare OP RHC I Co-Insurance</t>
  </si>
  <si>
    <t>PS&amp;R 710"fee" deduct &amp; coinsur</t>
  </si>
  <si>
    <t>Medicare OP RHC II Co-Insurance</t>
  </si>
  <si>
    <t>Medicare OP RHC III Co-Insurance</t>
  </si>
  <si>
    <t>Medicare OP Deductibles &amp; Co-Insurance</t>
  </si>
  <si>
    <t>Medicare OP RHC I Fee for Service Deductibles &amp; Co-Insurance</t>
  </si>
  <si>
    <t>Medicare OP RHC II Fee for Service Deductibles &amp; Co-Insurance</t>
  </si>
  <si>
    <t>Crossover EIDR/Prov days x Encounter Rate</t>
  </si>
  <si>
    <t xml:space="preserve">    per EIDR/Prov  actual interim pymts</t>
  </si>
  <si>
    <r>
      <t xml:space="preserve">    Crossover Payments (see calculation--see (G) on templets) - </t>
    </r>
    <r>
      <rPr>
        <i/>
        <sz val="11"/>
        <color theme="8" tint="-0.499984740745262"/>
        <rFont val="Times New Roman"/>
        <family val="1"/>
      </rPr>
      <t>All Plans</t>
    </r>
  </si>
  <si>
    <t>for appropriate rate.</t>
  </si>
  <si>
    <t xml:space="preserve">   e-mail me at:  tizi.robinson@la.gov</t>
  </si>
  <si>
    <t>Uninsured</t>
  </si>
  <si>
    <t xml:space="preserve"> Non allowable Charges/Cost</t>
  </si>
  <si>
    <t>Psychiatric</t>
  </si>
  <si>
    <t>LA HEALTHCARE CONNECTIONS</t>
  </si>
  <si>
    <t>TOTAL MEDICAID</t>
  </si>
  <si>
    <t xml:space="preserve"> (Col.  C+L+T+AB) </t>
  </si>
  <si>
    <t xml:space="preserve"> (Col.  D + I + O + U) </t>
  </si>
  <si>
    <t>AMERIHEALTH CARITAS LA</t>
  </si>
  <si>
    <t>AMERIGROUP OF LOUISIANA</t>
  </si>
  <si>
    <t>TRADITIONAL MEDICAID TRADITIONAL,  SHARED PLANS &amp; PREPAID PLANS</t>
  </si>
  <si>
    <t>Medicaid Payments (Per EIDRs)</t>
  </si>
  <si>
    <t>Medicaid Other Coverage (Per EIDRs)</t>
  </si>
  <si>
    <t>Aetna</t>
  </si>
  <si>
    <t>United Healthcare</t>
  </si>
  <si>
    <t>AETNA (PP)</t>
  </si>
  <si>
    <t>Shadow Charges (per EIDR)</t>
  </si>
  <si>
    <t>TRADITIONAL MEDICAID</t>
  </si>
  <si>
    <t>UNITED HEALTHCARE (PP)</t>
  </si>
  <si>
    <t>Totals per EIDR Reports</t>
  </si>
  <si>
    <t>ASC</t>
  </si>
  <si>
    <t>Provider Records</t>
  </si>
  <si>
    <t>Medicaid Inpatient Costs</t>
  </si>
  <si>
    <t>Medicaid Outpatient/RHC Costs</t>
  </si>
  <si>
    <t>Fee Schedule Costs, Lab</t>
  </si>
  <si>
    <t xml:space="preserve">    Cost Report Outpatient/RHC Settlement</t>
  </si>
  <si>
    <t xml:space="preserve">    Medicaid Inpatient Payments</t>
  </si>
  <si>
    <r>
      <t xml:space="preserve">    Primary Payers - OP/RHC  </t>
    </r>
    <r>
      <rPr>
        <sz val="8"/>
        <color indexed="60"/>
        <rFont val="Times New Roman"/>
        <family val="1"/>
      </rPr>
      <t>(Per EIDR)</t>
    </r>
  </si>
  <si>
    <t xml:space="preserve">    Fee Schedule Payments --Lab</t>
  </si>
  <si>
    <t>Inpatient Acute (Incl. NICU/PICU)</t>
  </si>
  <si>
    <t>Outpatient Cost Based/RHC Cost/Ambl</t>
  </si>
  <si>
    <t>Outpatient Lab Fee Schedule</t>
  </si>
  <si>
    <r>
      <t xml:space="preserve">Other Coverage </t>
    </r>
    <r>
      <rPr>
        <sz val="8"/>
        <rFont val="Times New Roman"/>
        <family val="1"/>
      </rPr>
      <t xml:space="preserve">(Incl. IP &amp; OP Hosp, DPP)/RHC </t>
    </r>
  </si>
  <si>
    <t>Total Charges</t>
  </si>
  <si>
    <t>Cost Centers</t>
  </si>
  <si>
    <t>Traditional/Shared per EIDR/Prov. Report</t>
  </si>
  <si>
    <t>AmeriGroup of Louisiana per EIDR/Prov. Report</t>
  </si>
  <si>
    <t>AmeriHealth Caritas LA per EIDR/Prov. Report</t>
  </si>
  <si>
    <t>LA Healthcare Connections per EIDR/Prov. Report</t>
  </si>
  <si>
    <t>Aetna per EIDR/Prov. Report</t>
  </si>
  <si>
    <t>United Healthcare per EIDR/Prov. Report</t>
  </si>
  <si>
    <t>Total Medicaid Visits per EIDR/Prov.  report</t>
  </si>
  <si>
    <t>Answer</t>
  </si>
  <si>
    <t>** Note: RHC established after 6/30/2008, receive only the encounter rate.</t>
  </si>
  <si>
    <t>Total Medicaid visits</t>
  </si>
  <si>
    <t>Amounts per EIDR/Provider's Records</t>
  </si>
  <si>
    <t>Uninsured visits</t>
  </si>
  <si>
    <t xml:space="preserve">Rural Health Clinic I I  </t>
  </si>
  <si>
    <t xml:space="preserve">Rural Health Clinic I I I  </t>
  </si>
  <si>
    <t>Total RHC Uninsured Cost - All Clinics</t>
  </si>
  <si>
    <t>Ambulance Costs (see calculation) - All Plans</t>
  </si>
  <si>
    <r>
      <t xml:space="preserve">** Note: Total Columns (Charges &amp; Payments) transfers to:  </t>
    </r>
    <r>
      <rPr>
        <b/>
        <i/>
        <sz val="11"/>
        <color indexed="10"/>
        <rFont val="Times New Roman"/>
        <family val="1"/>
      </rPr>
      <t>Uninsured IP CR Summary</t>
    </r>
    <r>
      <rPr>
        <b/>
        <i/>
        <sz val="11"/>
        <color indexed="8"/>
        <rFont val="Times New Roman"/>
        <family val="1"/>
      </rPr>
      <t xml:space="preserve"> tab. </t>
    </r>
  </si>
  <si>
    <t>Uninsured Inpatient Analysis per Provider's Records (Revenue Code)</t>
  </si>
  <si>
    <t>Uninsured Inpatient  Analysis per Cost Report</t>
  </si>
  <si>
    <t>Uninsured Outpatient Analysis per  EIDR/Provider's Records (Revenue Code)</t>
  </si>
  <si>
    <t>Uninsured Outpatient  Analysis per Cost Report</t>
  </si>
  <si>
    <t>Uninsured Psychiatric Analysis per  EIDR/Provider's Records (Revenue Code)</t>
  </si>
  <si>
    <t>Uninsured Psychiatric  Analysis per Cost Report</t>
  </si>
  <si>
    <r>
      <t xml:space="preserve">** Note: Total Columns (Charges &amp; Payments) transfers to:  </t>
    </r>
    <r>
      <rPr>
        <b/>
        <i/>
        <sz val="11"/>
        <color indexed="10"/>
        <rFont val="Times New Roman"/>
        <family val="1"/>
      </rPr>
      <t>Uninsured OP Analysis-Cost Report Summary</t>
    </r>
    <r>
      <rPr>
        <b/>
        <i/>
        <sz val="11"/>
        <color indexed="8"/>
        <rFont val="Times New Roman"/>
        <family val="1"/>
      </rPr>
      <t xml:space="preserve"> tab. </t>
    </r>
  </si>
  <si>
    <r>
      <t xml:space="preserve">** Note: Total Columns (Charges &amp; Payments) transfers to:  </t>
    </r>
    <r>
      <rPr>
        <b/>
        <i/>
        <sz val="11"/>
        <color indexed="10"/>
        <rFont val="Times New Roman"/>
        <family val="1"/>
      </rPr>
      <t>Uninsured Psychiatric Analysis-Cost Report Summary</t>
    </r>
    <r>
      <rPr>
        <b/>
        <i/>
        <sz val="11"/>
        <color indexed="8"/>
        <rFont val="Times New Roman"/>
        <family val="1"/>
      </rPr>
      <t xml:space="preserve"> tab. </t>
    </r>
  </si>
  <si>
    <t>Before</t>
  </si>
  <si>
    <t>After</t>
  </si>
  <si>
    <t>Was the RHC established before or after 07/01/2008  --------------------------------------------------------------------------------------------&gt;</t>
  </si>
  <si>
    <t>Total Uninsured Visits per Provider reports</t>
  </si>
  <si>
    <t>Outpatient Analysis per EIDR / Provider's</t>
  </si>
  <si>
    <t>Records (Revenue Code)</t>
  </si>
  <si>
    <r>
      <t xml:space="preserve">** Note: Total Columns (Charges &amp; Payments) transfers to:  </t>
    </r>
    <r>
      <rPr>
        <b/>
        <i/>
        <sz val="9"/>
        <color indexed="10"/>
        <rFont val="Times New Roman"/>
        <family val="1"/>
      </rPr>
      <t xml:space="preserve">Psych Analysis-Cost Report </t>
    </r>
    <r>
      <rPr>
        <b/>
        <i/>
        <sz val="9"/>
        <color indexed="8"/>
        <rFont val="Times New Roman"/>
        <family val="1"/>
      </rPr>
      <t xml:space="preserve">tab. </t>
    </r>
  </si>
  <si>
    <t>HELPFUL HINTS WHEN COMPLETING FORMS:</t>
  </si>
  <si>
    <t>** Use ROUNDED dollar amounts only (no cents)</t>
  </si>
  <si>
    <t xml:space="preserve">** If extra cost center lines are needed, add these cost center lines to the Summary Tabs.  Make sure they are tied to the Per Diems &amp; CCR TAB, and the Crosswalk TAB. </t>
  </si>
  <si>
    <t>Schedule of Uncompensated Care Cost (per CMS Audit Rule) for Small Rural Hospitals SFY 2017</t>
  </si>
  <si>
    <r>
      <t xml:space="preserve">** Complete the following tabs </t>
    </r>
    <r>
      <rPr>
        <b/>
        <i/>
        <u/>
        <sz val="12"/>
        <color rgb="FF00863D"/>
        <rFont val="Times New Roman"/>
        <family val="1"/>
      </rPr>
      <t>FIRST</t>
    </r>
    <r>
      <rPr>
        <b/>
        <i/>
        <sz val="12"/>
        <color rgb="FF00863D"/>
        <rFont val="Times New Roman"/>
        <family val="1"/>
      </rPr>
      <t xml:space="preserve">: "Per Diems &amp; CCRs", and "Crosswalk" </t>
    </r>
  </si>
  <si>
    <r>
      <t xml:space="preserve">Schedule of Uncompensated Care Cost (per CMS Audit Rule) for Small Rural Hospitals SFY 2017, </t>
    </r>
    <r>
      <rPr>
        <b/>
        <i/>
        <u/>
        <sz val="14"/>
        <color theme="1"/>
        <rFont val="Times New Roman"/>
        <family val="1"/>
      </rPr>
      <t>rev. 8/2/16</t>
    </r>
  </si>
  <si>
    <t>Schedule of Uncompensated Care Cost (Private/Public) for Small Rural Hospitals SFY 2017</t>
  </si>
  <si>
    <t>FFY 2017</t>
  </si>
  <si>
    <t>Rural Health Clinic I V</t>
  </si>
  <si>
    <t>RHC I &amp; II  &amp; III &amp; IV</t>
  </si>
  <si>
    <t>Total OP Medicare RHC IV Reimbursable Cost</t>
  </si>
  <si>
    <t xml:space="preserve">OP Medicare RHC IV Net Payments </t>
  </si>
  <si>
    <t>Medicare OP RHC IV Deductibles</t>
  </si>
  <si>
    <t>Medicare OP RHC IV Co-Insurance</t>
  </si>
  <si>
    <t>Medicare OP RHC III Fee for Service Deductibles &amp; Co-Insurance</t>
  </si>
  <si>
    <t>Medicare OP RHC IV Fee for Service Deductibles &amp; Co-Insurance</t>
  </si>
  <si>
    <t xml:space="preserve">Rural Health Clinic I V  </t>
  </si>
  <si>
    <t>Current year changes to SFY 2017 calculation</t>
  </si>
  <si>
    <t xml:space="preserve">Other Coverage - Other coverage for Medicaid outpatient previously was calculated for Fee for Service (FFS) items utilizing an </t>
  </si>
  <si>
    <t>allocation of total other coverage based on Medicaid payments.  This allocation has been removed.  The EIDRs will provide the</t>
  </si>
  <si>
    <t>other coverage applicable to FFS items.</t>
  </si>
  <si>
    <t xml:space="preserve">Based on the above cited source reporting fiscal year end cost report, I certify that the hospital has incurred those uncompensated costs.   I certify that from a review of currently available information and to the best of my knowledge from such review,  that the hospital will incur similar uncompensated care costs constituting public expenditures during state fiscal year 2017.  Since these uncompensated care costs are public expenditures, they are eligible for Medicaid disproportionate share payments in state fiscal year 2017.   I agree to maintain all documentation to support the above calculation.  I understand that this information will be audited in accordance with CMS DSH audit &amp; reporting rule to ensure accuracy and compliance with state and federal regulations.  I understand that in accordance with federal law and the approved state plan, the limit for State Fiscal Year 2017 disproportionate share payments will be determined based on actual hospital uncompensated costs for dates of service from July 1, 2016 through June 30, 2017.
</t>
  </si>
  <si>
    <t>Gross Charges per EIDR Reports</t>
  </si>
  <si>
    <t>Total Medicaid Charges</t>
  </si>
  <si>
    <t>Gross Charges per PS&amp;R Reports</t>
  </si>
  <si>
    <t>Total Medicare Charges</t>
  </si>
  <si>
    <t>Gross Charges from Provider Records</t>
  </si>
  <si>
    <t>Reasonableness Check</t>
  </si>
  <si>
    <t>Reasonableness Check for Charges - On the tab "Summary cost&amp;pmt UCC (Priv-Pub)", column L was added.  List the charges associated</t>
  </si>
  <si>
    <t>Test using visits</t>
  </si>
  <si>
    <t xml:space="preserve">with the cost calculated in the UCC calculation.  Rural Health &amp; Home Health charges are not included in the total charges.  The </t>
  </si>
  <si>
    <t xml:space="preserve">ACT No. 327 Adjustment- References and calculation of ACT No. 327 has been removed entirely from the forms for this year, as its impact is </t>
  </si>
  <si>
    <t>considered immaterial. It may return in the future should there be a material rate change, as happened with implementation of Act 327.</t>
  </si>
  <si>
    <t>Gross Charges per EIDR Reports excluding RHC</t>
  </si>
  <si>
    <t xml:space="preserve">  less line 101 (HHA) &amp; line 88.xx (RHC)]</t>
  </si>
  <si>
    <t>net charges should be reasonable to insure all cost is accounted.</t>
  </si>
  <si>
    <t>Added a section for a 4th Rural Health Clinic</t>
  </si>
  <si>
    <t xml:space="preserve">The attached forms and worksheets represents your hospital's actual unaudited amount of uncompensated care cost which must be based </t>
  </si>
  <si>
    <t>on dates of service for the latest filed fiscal year-end cost reporting period filed in accordance with Medicare guidelines, including extensions.</t>
  </si>
  <si>
    <t xml:space="preserve">share uncompensated care costs calculations.  </t>
  </si>
  <si>
    <t xml:space="preserve">at a later date. This data will most likely be submitted with your subsequent years’ disproportionate </t>
  </si>
  <si>
    <t>If you have any questions, or need assistance with flow of the spreadsheets please do not hesitate to call Tizi D. Robinson at (225) 219-4285.</t>
  </si>
  <si>
    <t xml:space="preserve">Submit all supporting documentation with schedules (i.e..  Cost report pages, Medicare PS&amp;R, EIDR with run date different from the </t>
  </si>
  <si>
    <t>one provided, Provider's records is substituted for EIDR,etc.).</t>
  </si>
  <si>
    <t>All EIDR's should be reconciled to your facility's records to ensure accuracy of data reported through the system.</t>
  </si>
  <si>
    <t xml:space="preserve">** Filed cost report #'s as submitted to Medicaid Intermediary to be used &amp; updated  using more recent EIDR or Provider's logs on attached worksheets. Please submit copies of applicable CR pages, Fee Sch w/PS&amp;R </t>
  </si>
  <si>
    <t>If you have any questions, or need assistance with flow of the spreadsheets please do not hesitate to call Tizi D. Robinson</t>
  </si>
  <si>
    <t xml:space="preserve">Submit all supporting documentation with schedules (i.e..  Cost report pages, Medicare PS&amp;R, EIDR with run date different from </t>
  </si>
  <si>
    <t xml:space="preserve">In accordance with federal law and our approved state plan, actual SFY 2017 uncompensated care cost data will have to be utilized as the payment limit.   </t>
  </si>
  <si>
    <t>You will be required to provide uncompensated care cost data from cost report periods covering service dates in SFY 2017 (7/1/2016 through 6/30/2017)</t>
  </si>
  <si>
    <t>I agree to maintain all documentation to support the above calculation.  I understand that this information will be audited by the Medicaid t intermediary as part of the regular cost report audit process to ensure accuracy and compliance with state and federal regulations.  I understand that in accordance with federal law and the approved state plan, the limit for State Fiscal Year 2017 disproportionate share payments will be determined based on actual hospital uncompensated costs for dates of service from July 1, 2016 through June 30, 2017.</t>
  </si>
  <si>
    <t>Gross Charges per Cost Report [Wkst. C, Pt I, Col 8, Ln 202</t>
  </si>
  <si>
    <t>Medicaid In-State Crossover Actual Paymnts+Other Coverage (Incl. Ambulance)</t>
  </si>
  <si>
    <t xml:space="preserve">Your hospital must maintain all documentation to support the attached calculation. This information and the costs corresponding to SFY 2017 uncompensated costs will be audited to ensure accuracy and compliance with state and federal regulations. </t>
  </si>
  <si>
    <t>Total Third Party-Zero Pay Charges</t>
  </si>
  <si>
    <t>Reportable for Cost Report</t>
  </si>
  <si>
    <t>Exclude CR-Third Party Liability-Zero Pay</t>
  </si>
  <si>
    <t>Exclude CR-Items Paid on Fee Schedule</t>
  </si>
  <si>
    <t>Magellan SMO input  (section for outpatient charges) has been moved from IP Pscyhiatric to Hospital Outpatient.</t>
  </si>
  <si>
    <t>The EIDRs for Hospital Outpatient is now separated into the following three (3) sections:</t>
  </si>
  <si>
    <t>Key the "Reportable for Cost Report" and "Exclude CR-Items Paid on Fee Schedule" in the top section (Allowable Charges) of the Outpatient tab.</t>
  </si>
  <si>
    <t xml:space="preserve">Key the "Exclude CR-Third Party Liability-Zero Pay" totals in the Noncovered section.  Key to EIDR total (sum of all these) to provide a </t>
  </si>
  <si>
    <t>validation check.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</si>
</sst>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0"/>
    <numFmt numFmtId="165" formatCode="_-&quot;$&quot;\ * #,##0.00_-;_-&quot;$&quot;\ * #,##0.00\-;_-&quot;$&quot;\ * &quot;-&quot;??_-;_-@_-"/>
    <numFmt numFmtId="166" formatCode="_(&quot;$&quot;* #,##0_);_(&quot;$&quot;* \(#,##0\);_(&quot;$&quot;* &quot;-&quot;??_);_(@_)"/>
    <numFmt numFmtId="167" formatCode="m/d/yyyy;@"/>
    <numFmt numFmtId="168" formatCode="_(* #,##0.000000_);_(* \(#,##0.000000\);_(* &quot;-&quot;??_);_(@_)"/>
    <numFmt numFmtId="169" formatCode="_(* #,##0_);_(* \(#,##0\);_(* &quot;-&quot;??_);_(@_)"/>
    <numFmt numFmtId="170" formatCode="0.000000_);[Red]\(0.000000\)"/>
    <numFmt numFmtId="171" formatCode="#,##0.000000_);[Red]\(#,##0.000000\)"/>
    <numFmt numFmtId="172" formatCode="mm/dd/yy;@"/>
    <numFmt numFmtId="173" formatCode="General_)"/>
  </numFmts>
  <fonts count="200">
    <font>
      <sz val="11"/>
      <color theme="1"/>
      <name val="Calibri"/>
      <family val="2"/>
      <scheme val="minor"/>
    </font>
    <font>
      <sz val="11"/>
      <color indexed="8"/>
      <name val="Calibri"/>
      <family val="2"/>
    </font>
    <font>
      <sz val="12"/>
      <name val="Arial"/>
      <family val="2"/>
    </font>
    <font>
      <i/>
      <sz val="11"/>
      <color indexed="8"/>
      <name val="Times New Roman"/>
      <family val="1"/>
    </font>
    <font>
      <sz val="11"/>
      <color indexed="8"/>
      <name val="Times New Roman"/>
      <family val="1"/>
    </font>
    <font>
      <sz val="9"/>
      <name val="Times New Roman"/>
      <family val="1"/>
    </font>
    <font>
      <sz val="11"/>
      <name val="Times New Roman"/>
      <family val="1"/>
    </font>
    <font>
      <b/>
      <sz val="9"/>
      <name val="Times New Roman"/>
      <family val="1"/>
    </font>
    <font>
      <sz val="8"/>
      <name val="Times New Roman"/>
      <family val="1"/>
    </font>
    <font>
      <b/>
      <sz val="8"/>
      <name val="Times New Roman"/>
      <family val="1"/>
    </font>
    <font>
      <b/>
      <sz val="11"/>
      <name val="Times New Roman"/>
      <family val="1"/>
    </font>
    <font>
      <sz val="10"/>
      <name val="Arial"/>
      <family val="2"/>
    </font>
    <font>
      <b/>
      <sz val="10"/>
      <name val="Arial"/>
      <family val="2"/>
    </font>
    <font>
      <sz val="10"/>
      <name val="Times New Roman"/>
      <family val="1"/>
    </font>
    <font>
      <b/>
      <sz val="10"/>
      <name val="Times New Roman"/>
      <family val="1"/>
    </font>
    <font>
      <i/>
      <sz val="10"/>
      <name val="Times New Roman"/>
      <family val="1"/>
    </font>
    <font>
      <i/>
      <sz val="9"/>
      <name val="Times New Roman"/>
      <family val="1"/>
    </font>
    <font>
      <b/>
      <i/>
      <sz val="11"/>
      <color indexed="8"/>
      <name val="Times New Roman"/>
      <family val="1"/>
    </font>
    <font>
      <b/>
      <sz val="12"/>
      <name val="Arial"/>
      <family val="2"/>
    </font>
    <font>
      <sz val="10"/>
      <color indexed="12"/>
      <name val="Times New Roman"/>
      <family val="1"/>
    </font>
    <font>
      <sz val="10"/>
      <name val="CG Times (W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1"/>
      <color indexed="10"/>
      <name val="Times New Roman"/>
      <family val="1"/>
    </font>
    <font>
      <b/>
      <i/>
      <sz val="11"/>
      <name val="Times New Roman"/>
      <family val="1"/>
    </font>
    <font>
      <b/>
      <i/>
      <sz val="16"/>
      <name val="Times New Roman"/>
      <family val="1"/>
    </font>
    <font>
      <b/>
      <sz val="12"/>
      <name val="Times New Roman"/>
      <family val="1"/>
    </font>
    <font>
      <b/>
      <u/>
      <sz val="11"/>
      <name val="Times New Roman"/>
      <family val="1"/>
    </font>
    <font>
      <i/>
      <sz val="11"/>
      <name val="Times New Roman"/>
      <family val="1"/>
    </font>
    <font>
      <b/>
      <sz val="8"/>
      <color indexed="60"/>
      <name val="Times New Roman"/>
      <family val="1"/>
    </font>
    <font>
      <b/>
      <sz val="8"/>
      <color indexed="57"/>
      <name val="Times New Roman"/>
      <family val="1"/>
    </font>
    <font>
      <b/>
      <sz val="8"/>
      <color indexed="62"/>
      <name val="Times New Roman"/>
      <family val="1"/>
    </font>
    <font>
      <b/>
      <sz val="8"/>
      <color indexed="36"/>
      <name val="Times New Roman"/>
      <family val="1"/>
    </font>
    <font>
      <sz val="8"/>
      <color indexed="60"/>
      <name val="Times New Roman"/>
      <family val="1"/>
    </font>
    <font>
      <b/>
      <i/>
      <sz val="11"/>
      <color indexed="60"/>
      <name val="Times New Roman"/>
      <family val="1"/>
    </font>
    <font>
      <b/>
      <i/>
      <u val="singleAccounting"/>
      <sz val="11"/>
      <color indexed="56"/>
      <name val="Times New Roman"/>
      <family val="1"/>
    </font>
    <font>
      <b/>
      <sz val="8"/>
      <color indexed="17"/>
      <name val="Times New Roman"/>
      <family val="1"/>
    </font>
    <font>
      <b/>
      <sz val="8"/>
      <color indexed="18"/>
      <name val="Times New Roman"/>
      <family val="1"/>
    </font>
    <font>
      <b/>
      <sz val="8"/>
      <color indexed="28"/>
      <name val="Times New Roman"/>
      <family val="1"/>
    </font>
    <font>
      <b/>
      <sz val="8"/>
      <color indexed="8"/>
      <name val="Times New Roman"/>
      <family val="1"/>
    </font>
    <font>
      <b/>
      <i/>
      <sz val="8"/>
      <name val="Times New Roman"/>
      <family val="1"/>
    </font>
    <font>
      <sz val="12"/>
      <color indexed="8"/>
      <name val="Arial"/>
      <family val="2"/>
    </font>
    <font>
      <sz val="10"/>
      <color indexed="81"/>
      <name val="Tahoma"/>
      <family val="2"/>
    </font>
    <font>
      <b/>
      <sz val="10"/>
      <color indexed="81"/>
      <name val="Tahoma"/>
      <family val="2"/>
    </font>
    <font>
      <sz val="12"/>
      <color indexed="10"/>
      <name val="Arial"/>
      <family val="2"/>
    </font>
    <font>
      <sz val="11"/>
      <color theme="1"/>
      <name val="Calibri"/>
      <family val="2"/>
      <scheme val="minor"/>
    </font>
    <font>
      <u/>
      <sz val="8.8000000000000007"/>
      <color theme="10"/>
      <name val="Calibri"/>
      <family val="2"/>
    </font>
    <font>
      <u/>
      <sz val="8.25"/>
      <color theme="10"/>
      <name val="Calibri"/>
      <family val="2"/>
    </font>
    <font>
      <u/>
      <sz val="11"/>
      <color theme="10"/>
      <name val="Calibri"/>
      <family val="2"/>
    </font>
    <font>
      <b/>
      <sz val="11"/>
      <color theme="1"/>
      <name val="Calibri"/>
      <family val="2"/>
      <scheme val="minor"/>
    </font>
    <font>
      <sz val="11"/>
      <color rgb="FFFF0000"/>
      <name val="Calibri"/>
      <family val="2"/>
      <scheme val="minor"/>
    </font>
    <font>
      <sz val="8"/>
      <color theme="1"/>
      <name val="Times New Roman"/>
      <family val="1"/>
    </font>
    <font>
      <sz val="11"/>
      <color theme="1"/>
      <name val="Times New Roman"/>
      <family val="1"/>
    </font>
    <font>
      <b/>
      <sz val="11"/>
      <color theme="1"/>
      <name val="Times New Roman"/>
      <family val="1"/>
    </font>
    <font>
      <b/>
      <i/>
      <sz val="11"/>
      <color theme="1"/>
      <name val="Times New Roman"/>
      <family val="1"/>
    </font>
    <font>
      <b/>
      <sz val="16"/>
      <color theme="1"/>
      <name val="Times New Roman"/>
      <family val="1"/>
    </font>
    <font>
      <sz val="14"/>
      <color theme="1"/>
      <name val="Times New Roman"/>
      <family val="1"/>
    </font>
    <font>
      <b/>
      <sz val="12"/>
      <color theme="1"/>
      <name val="Times New Roman"/>
      <family val="1"/>
    </font>
    <font>
      <sz val="8"/>
      <color theme="1"/>
      <name val="Arial"/>
      <family val="2"/>
    </font>
    <font>
      <sz val="12"/>
      <color theme="1"/>
      <name val="Times New Roman"/>
      <family val="1"/>
    </font>
    <font>
      <sz val="12"/>
      <color theme="1"/>
      <name val="Calibri"/>
      <family val="2"/>
      <scheme val="minor"/>
    </font>
    <font>
      <i/>
      <sz val="8"/>
      <color theme="1"/>
      <name val="Times New Roman"/>
      <family val="1"/>
    </font>
    <font>
      <b/>
      <u/>
      <sz val="11"/>
      <color theme="1"/>
      <name val="Times New Roman"/>
      <family val="1"/>
    </font>
    <font>
      <b/>
      <sz val="11"/>
      <color rgb="FFFF0000"/>
      <name val="Times New Roman"/>
      <family val="1"/>
    </font>
    <font>
      <b/>
      <u/>
      <sz val="14"/>
      <color theme="1"/>
      <name val="Times New Roman"/>
      <family val="1"/>
    </font>
    <font>
      <i/>
      <sz val="11"/>
      <color theme="1"/>
      <name val="Times New Roman"/>
      <family val="1"/>
    </font>
    <font>
      <b/>
      <sz val="10"/>
      <color theme="1"/>
      <name val="Times New Roman"/>
      <family val="1"/>
    </font>
    <font>
      <sz val="10"/>
      <color theme="1"/>
      <name val="Times New Roman"/>
      <family val="1"/>
    </font>
    <font>
      <sz val="10"/>
      <color theme="1"/>
      <name val="Calibri"/>
      <family val="2"/>
      <scheme val="minor"/>
    </font>
    <font>
      <b/>
      <i/>
      <sz val="11"/>
      <color rgb="FFFF0000"/>
      <name val="Times New Roman"/>
      <family val="1"/>
    </font>
    <font>
      <b/>
      <i/>
      <sz val="8"/>
      <color rgb="FFFF0000"/>
      <name val="Times New Roman"/>
      <family val="1"/>
    </font>
    <font>
      <b/>
      <i/>
      <sz val="16"/>
      <color rgb="FFFF0000"/>
      <name val="Times New Roman"/>
      <family val="1"/>
    </font>
    <font>
      <sz val="11"/>
      <color rgb="FFFF0000"/>
      <name val="Times New Roman"/>
      <family val="1"/>
    </font>
    <font>
      <b/>
      <i/>
      <sz val="16"/>
      <color rgb="FF0070C0"/>
      <name val="Times New Roman"/>
      <family val="1"/>
    </font>
    <font>
      <sz val="10"/>
      <name val="Calibri"/>
      <family val="2"/>
      <scheme val="minor"/>
    </font>
    <font>
      <b/>
      <sz val="11"/>
      <color theme="9" tint="-0.499984740745262"/>
      <name val="Times New Roman"/>
      <family val="1"/>
    </font>
    <font>
      <sz val="11"/>
      <color theme="9" tint="-0.499984740745262"/>
      <name val="Times New Roman"/>
      <family val="1"/>
    </font>
    <font>
      <b/>
      <i/>
      <sz val="11"/>
      <color theme="9" tint="-0.499984740745262"/>
      <name val="Times New Roman"/>
      <family val="1"/>
    </font>
    <font>
      <b/>
      <sz val="11"/>
      <color theme="6" tint="-0.499984740745262"/>
      <name val="Times New Roman"/>
      <family val="1"/>
    </font>
    <font>
      <sz val="11"/>
      <color theme="6" tint="-0.499984740745262"/>
      <name val="Times New Roman"/>
      <family val="1"/>
    </font>
    <font>
      <b/>
      <i/>
      <sz val="11"/>
      <color theme="6" tint="-0.499984740745262"/>
      <name val="Times New Roman"/>
      <family val="1"/>
    </font>
    <font>
      <sz val="11"/>
      <color theme="4" tint="-0.499984740745262"/>
      <name val="Times New Roman"/>
      <family val="1"/>
    </font>
    <font>
      <b/>
      <sz val="10"/>
      <color theme="9" tint="-0.499984740745262"/>
      <name val="Times New Roman"/>
      <family val="1"/>
    </font>
    <font>
      <sz val="10"/>
      <color theme="9" tint="-0.499984740745262"/>
      <name val="Times New Roman"/>
      <family val="1"/>
    </font>
    <font>
      <i/>
      <sz val="10"/>
      <color theme="9" tint="-0.499984740745262"/>
      <name val="Times New Roman"/>
      <family val="1"/>
    </font>
    <font>
      <b/>
      <sz val="11"/>
      <color rgb="FF0070C0"/>
      <name val="Times New Roman"/>
      <family val="1"/>
    </font>
    <font>
      <b/>
      <sz val="11"/>
      <color theme="4" tint="-0.249977111117893"/>
      <name val="Times New Roman"/>
      <family val="1"/>
    </font>
    <font>
      <b/>
      <i/>
      <sz val="11"/>
      <color theme="4" tint="-0.249977111117893"/>
      <name val="Times New Roman"/>
      <family val="1"/>
    </font>
    <font>
      <sz val="11"/>
      <color theme="4" tint="-0.249977111117893"/>
      <name val="Times New Roman"/>
      <family val="1"/>
    </font>
    <font>
      <b/>
      <sz val="11"/>
      <color theme="7" tint="-0.249977111117893"/>
      <name val="Times New Roman"/>
      <family val="1"/>
    </font>
    <font>
      <sz val="11"/>
      <color theme="7" tint="-0.249977111117893"/>
      <name val="Times New Roman"/>
      <family val="1"/>
    </font>
    <font>
      <b/>
      <i/>
      <sz val="11"/>
      <color theme="7" tint="-0.249977111117893"/>
      <name val="Times New Roman"/>
      <family val="1"/>
    </font>
    <font>
      <sz val="11"/>
      <color theme="9" tint="-0.499984740745262"/>
      <name val="Calibri"/>
      <family val="2"/>
      <scheme val="minor"/>
    </font>
    <font>
      <b/>
      <sz val="11"/>
      <color theme="4" tint="-0.499984740745262"/>
      <name val="Times New Roman"/>
      <family val="1"/>
    </font>
    <font>
      <b/>
      <i/>
      <sz val="11"/>
      <color theme="4" tint="-0.499984740745262"/>
      <name val="Times New Roman"/>
      <family val="1"/>
    </font>
    <font>
      <b/>
      <sz val="11"/>
      <color theme="7" tint="-0.499984740745262"/>
      <name val="Times New Roman"/>
      <family val="1"/>
    </font>
    <font>
      <sz val="11"/>
      <color theme="7" tint="-0.499984740745262"/>
      <name val="Times New Roman"/>
      <family val="1"/>
    </font>
    <font>
      <b/>
      <i/>
      <sz val="11"/>
      <color theme="7" tint="-0.499984740745262"/>
      <name val="Times New Roman"/>
      <family val="1"/>
    </font>
    <font>
      <b/>
      <u/>
      <sz val="11"/>
      <color theme="4" tint="-0.249977111117893"/>
      <name val="Times New Roman"/>
      <family val="1"/>
    </font>
    <font>
      <b/>
      <u/>
      <sz val="11"/>
      <color theme="7" tint="-0.499984740745262"/>
      <name val="Times New Roman"/>
      <family val="1"/>
    </font>
    <font>
      <b/>
      <sz val="11"/>
      <color rgb="FF7030A0"/>
      <name val="Times New Roman"/>
      <family val="1"/>
    </font>
    <font>
      <b/>
      <sz val="11"/>
      <color rgb="FF00B050"/>
      <name val="Times New Roman"/>
      <family val="1"/>
    </font>
    <font>
      <b/>
      <i/>
      <sz val="11"/>
      <color theme="5" tint="-0.249977111117893"/>
      <name val="Times New Roman"/>
      <family val="1"/>
    </font>
    <font>
      <sz val="10"/>
      <color theme="9" tint="-0.499984740745262"/>
      <name val="Calibri"/>
      <family val="2"/>
      <scheme val="minor"/>
    </font>
    <font>
      <b/>
      <i/>
      <sz val="10"/>
      <color theme="1"/>
      <name val="Times New Roman"/>
      <family val="1"/>
    </font>
    <font>
      <b/>
      <i/>
      <sz val="12"/>
      <color rgb="FFFF0000"/>
      <name val="Arial"/>
      <family val="2"/>
    </font>
    <font>
      <b/>
      <i/>
      <sz val="7"/>
      <color rgb="FFFF0000"/>
      <name val="Small Fonts"/>
      <family val="2"/>
    </font>
    <font>
      <b/>
      <i/>
      <sz val="16"/>
      <color rgb="FFFF0000"/>
      <name val="Arial"/>
      <family val="2"/>
    </font>
    <font>
      <sz val="11"/>
      <name val="Calibri"/>
      <family val="2"/>
      <scheme val="minor"/>
    </font>
    <font>
      <sz val="12"/>
      <color rgb="FFFF0000"/>
      <name val="Calibri"/>
      <family val="2"/>
      <scheme val="minor"/>
    </font>
    <font>
      <sz val="11"/>
      <color theme="9" tint="-0.249977111117893"/>
      <name val="Times New Roman"/>
      <family val="1"/>
    </font>
    <font>
      <b/>
      <u/>
      <sz val="16"/>
      <color theme="1"/>
      <name val="Times New Roman"/>
      <family val="1"/>
    </font>
    <font>
      <b/>
      <u/>
      <sz val="12"/>
      <color rgb="FF000000"/>
      <name val="Times New Roman"/>
      <family val="1"/>
    </font>
    <font>
      <b/>
      <sz val="12"/>
      <color rgb="FF000000"/>
      <name val="Times New Roman"/>
      <family val="1"/>
    </font>
    <font>
      <sz val="12"/>
      <color rgb="FF000000"/>
      <name val="Times New Roman"/>
      <family val="1"/>
    </font>
    <font>
      <b/>
      <u/>
      <sz val="16"/>
      <color theme="1"/>
      <name val="Arial"/>
      <family val="2"/>
    </font>
    <font>
      <sz val="12"/>
      <color theme="1"/>
      <name val="Arial"/>
      <family val="2"/>
    </font>
    <font>
      <b/>
      <sz val="14"/>
      <color rgb="FFFF0000"/>
      <name val="Times New Roman"/>
      <family val="1"/>
    </font>
    <font>
      <b/>
      <u/>
      <sz val="14"/>
      <color theme="1"/>
      <name val="Arial"/>
      <family val="2"/>
    </font>
    <font>
      <sz val="8"/>
      <color theme="9" tint="-0.499984740745262"/>
      <name val="Times New Roman"/>
      <family val="1"/>
    </font>
    <font>
      <b/>
      <i/>
      <sz val="12"/>
      <color rgb="FFFF0000"/>
      <name val="Times New Roman"/>
      <family val="1"/>
    </font>
    <font>
      <b/>
      <i/>
      <sz val="12"/>
      <color theme="4" tint="-0.249977111117893"/>
      <name val="Times New Roman"/>
      <family val="1"/>
    </font>
    <font>
      <b/>
      <sz val="8"/>
      <name val="Arial"/>
      <family val="2"/>
    </font>
    <font>
      <sz val="8"/>
      <name val="Arial"/>
      <family val="2"/>
    </font>
    <font>
      <sz val="11"/>
      <name val="Arial"/>
      <family val="2"/>
    </font>
    <font>
      <b/>
      <i/>
      <sz val="8"/>
      <color rgb="FFFF0000"/>
      <name val="Small Fonts"/>
      <family val="2"/>
    </font>
    <font>
      <b/>
      <sz val="8"/>
      <color rgb="FF0070C0"/>
      <name val="Arial"/>
      <family val="2"/>
    </font>
    <font>
      <b/>
      <i/>
      <sz val="8"/>
      <color rgb="FFFF0000"/>
      <name val="Arial"/>
      <family val="2"/>
    </font>
    <font>
      <sz val="16"/>
      <name val="Times New Roman"/>
      <family val="1"/>
    </font>
    <font>
      <sz val="14"/>
      <color theme="9" tint="-0.499984740745262"/>
      <name val="Arial"/>
      <family val="2"/>
    </font>
    <font>
      <sz val="8"/>
      <color theme="9" tint="-0.499984740745262"/>
      <name val="Arial"/>
      <family val="2"/>
    </font>
    <font>
      <b/>
      <sz val="8"/>
      <color theme="9" tint="-0.499984740745262"/>
      <name val="Arial"/>
      <family val="2"/>
    </font>
    <font>
      <b/>
      <sz val="8"/>
      <color theme="9" tint="-0.499984740745262"/>
      <name val="Times New Roman"/>
      <family val="1"/>
    </font>
    <font>
      <i/>
      <sz val="8"/>
      <color theme="9" tint="-0.499984740745262"/>
      <name val="Arial"/>
      <family val="2"/>
    </font>
    <font>
      <sz val="11"/>
      <color theme="9" tint="-0.499984740745262"/>
      <name val="Arial"/>
      <family val="2"/>
    </font>
    <font>
      <sz val="8"/>
      <color theme="9" tint="-0.499984740745262"/>
      <name val="Calibri"/>
      <family val="2"/>
      <scheme val="minor"/>
    </font>
    <font>
      <b/>
      <i/>
      <sz val="8"/>
      <color theme="9" tint="-0.499984740745262"/>
      <name val="Times New Roman"/>
      <family val="1"/>
    </font>
    <font>
      <b/>
      <u/>
      <sz val="8"/>
      <color theme="9" tint="-0.499984740745262"/>
      <name val="Times New Roman"/>
      <family val="1"/>
    </font>
    <font>
      <sz val="16"/>
      <color theme="9" tint="-0.499984740745262"/>
      <name val="Times New Roman"/>
      <family val="1"/>
    </font>
    <font>
      <b/>
      <u/>
      <sz val="8"/>
      <color theme="9" tint="-0.499984740745262"/>
      <name val="Arial"/>
      <family val="2"/>
    </font>
    <font>
      <sz val="8"/>
      <color theme="9" tint="-0.499984740745262"/>
      <name val="Calibri"/>
      <family val="2"/>
    </font>
    <font>
      <u val="singleAccounting"/>
      <sz val="8"/>
      <color theme="9" tint="-0.499984740745262"/>
      <name val="Arial"/>
      <family val="2"/>
    </font>
    <font>
      <b/>
      <sz val="11"/>
      <color theme="9" tint="-0.499984740745262"/>
      <name val="Arial"/>
      <family val="2"/>
    </font>
    <font>
      <b/>
      <i/>
      <sz val="8"/>
      <color theme="9" tint="-0.499984740745262"/>
      <name val="Arial"/>
      <family val="2"/>
    </font>
    <font>
      <i/>
      <sz val="8"/>
      <color theme="9" tint="-0.499984740745262"/>
      <name val="Arial Narrow"/>
      <family val="2"/>
    </font>
    <font>
      <u/>
      <sz val="8"/>
      <color theme="9" tint="-0.499984740745262"/>
      <name val="Arial"/>
      <family val="2"/>
    </font>
    <font>
      <sz val="14"/>
      <color theme="1"/>
      <name val="Calibri"/>
      <family val="2"/>
      <scheme val="minor"/>
    </font>
    <font>
      <sz val="11"/>
      <color theme="8" tint="-0.499984740745262"/>
      <name val="Times New Roman"/>
      <family val="1"/>
    </font>
    <font>
      <i/>
      <sz val="8"/>
      <color theme="8" tint="-0.499984740745262"/>
      <name val="Times New Roman"/>
      <family val="1"/>
    </font>
    <font>
      <b/>
      <i/>
      <sz val="14"/>
      <color rgb="FFFF0000"/>
      <name val="Times New Roman"/>
      <family val="1"/>
    </font>
    <font>
      <sz val="12"/>
      <color rgb="FFFF0000"/>
      <name val="Times New Roman"/>
      <family val="1"/>
    </font>
    <font>
      <sz val="12"/>
      <color rgb="FFFF0000"/>
      <name val="Arial"/>
      <family val="2"/>
    </font>
    <font>
      <b/>
      <sz val="18"/>
      <name val="Arial"/>
      <family val="2"/>
    </font>
    <font>
      <b/>
      <i/>
      <sz val="12"/>
      <name val="Times New Roman"/>
      <family val="1"/>
    </font>
    <font>
      <sz val="11"/>
      <color theme="1"/>
      <name val="Arial"/>
      <family val="2"/>
    </font>
    <font>
      <b/>
      <i/>
      <sz val="10"/>
      <color rgb="FFFF0000"/>
      <name val="Times New Roman"/>
      <family val="1"/>
    </font>
    <font>
      <b/>
      <sz val="11"/>
      <color theme="8" tint="-0.249977111117893"/>
      <name val="Times New Roman"/>
      <family val="1"/>
    </font>
    <font>
      <sz val="11"/>
      <color theme="8" tint="-0.249977111117893"/>
      <name val="Times New Roman"/>
      <family val="1"/>
    </font>
    <font>
      <b/>
      <i/>
      <sz val="11"/>
      <color theme="8" tint="-0.249977111117893"/>
      <name val="Times New Roman"/>
      <family val="1"/>
    </font>
    <font>
      <b/>
      <sz val="8"/>
      <color theme="8" tint="-0.249977111117893"/>
      <name val="Times New Roman"/>
      <family val="1"/>
    </font>
    <font>
      <b/>
      <sz val="10"/>
      <color theme="8" tint="-0.249977111117893"/>
      <name val="Times New Roman"/>
      <family val="1"/>
    </font>
    <font>
      <b/>
      <i/>
      <sz val="12"/>
      <color rgb="FF7030A0"/>
      <name val="Times New Roman"/>
      <family val="1"/>
    </font>
    <font>
      <b/>
      <sz val="16"/>
      <name val="Times New Roman"/>
      <family val="1"/>
    </font>
    <font>
      <b/>
      <i/>
      <sz val="9"/>
      <name val="Times New Roman"/>
      <family val="1"/>
    </font>
    <font>
      <b/>
      <sz val="11"/>
      <color indexed="10"/>
      <name val="Times New Roman"/>
      <family val="1"/>
    </font>
    <font>
      <b/>
      <sz val="16"/>
      <color theme="1"/>
      <name val="Calibri"/>
      <family val="2"/>
      <scheme val="minor"/>
    </font>
    <font>
      <b/>
      <sz val="16"/>
      <name val="Arial"/>
      <family val="2"/>
    </font>
    <font>
      <sz val="9"/>
      <name val="Arial"/>
      <family val="2"/>
    </font>
    <font>
      <b/>
      <i/>
      <sz val="9"/>
      <name val="Arial"/>
      <family val="2"/>
    </font>
    <font>
      <b/>
      <sz val="9"/>
      <name val="Arial"/>
      <family val="2"/>
    </font>
    <font>
      <b/>
      <sz val="8"/>
      <color rgb="FFFF0000"/>
      <name val="Arial"/>
      <family val="2"/>
    </font>
    <font>
      <i/>
      <sz val="11"/>
      <color theme="8" tint="-0.499984740745262"/>
      <name val="Times New Roman"/>
      <family val="1"/>
    </font>
    <font>
      <b/>
      <i/>
      <sz val="12"/>
      <color rgb="FF002060"/>
      <name val="Times New Roman"/>
      <family val="1"/>
    </font>
    <font>
      <b/>
      <i/>
      <u/>
      <sz val="14"/>
      <color theme="1"/>
      <name val="Times New Roman"/>
      <family val="1"/>
    </font>
    <font>
      <sz val="11"/>
      <color theme="10"/>
      <name val="Calibri"/>
      <family val="2"/>
    </font>
    <font>
      <sz val="8.8000000000000007"/>
      <color theme="10"/>
      <name val="Calibri"/>
      <family val="2"/>
    </font>
    <font>
      <u/>
      <sz val="11"/>
      <color theme="1"/>
      <name val="Calibri"/>
      <family val="2"/>
      <scheme val="minor"/>
    </font>
    <font>
      <b/>
      <i/>
      <sz val="8"/>
      <color theme="9" tint="-0.499984740745262"/>
      <name val="Arial Narrow"/>
      <family val="2"/>
    </font>
    <font>
      <sz val="10"/>
      <name val="Geneva"/>
    </font>
    <font>
      <sz val="10"/>
      <name val="Courier"/>
      <family val="3"/>
    </font>
    <font>
      <b/>
      <i/>
      <sz val="9"/>
      <color theme="1"/>
      <name val="Times New Roman"/>
      <family val="1"/>
    </font>
    <font>
      <b/>
      <i/>
      <sz val="9"/>
      <color indexed="10"/>
      <name val="Times New Roman"/>
      <family val="1"/>
    </font>
    <font>
      <b/>
      <i/>
      <sz val="9"/>
      <color indexed="8"/>
      <name val="Times New Roman"/>
      <family val="1"/>
    </font>
    <font>
      <b/>
      <i/>
      <sz val="12"/>
      <color rgb="FF00863D"/>
      <name val="Times New Roman"/>
      <family val="1"/>
    </font>
    <font>
      <b/>
      <i/>
      <u/>
      <sz val="12"/>
      <color rgb="FF00863D"/>
      <name val="Times New Roman"/>
      <family val="1"/>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bgColor indexed="22"/>
      </patternFill>
    </fill>
    <fill>
      <patternFill patternType="solid">
        <fgColor indexed="65"/>
        <bgColor indexed="64"/>
      </patternFill>
    </fill>
    <fill>
      <patternFill patternType="solid">
        <fgColor rgb="FFFFFF0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tint="-0.14996795556505021"/>
        <bgColor indexed="64"/>
      </patternFill>
    </fill>
    <fill>
      <patternFill patternType="solid">
        <fgColor theme="2"/>
        <bgColor indexed="64"/>
      </patternFill>
    </fill>
    <fill>
      <patternFill patternType="solid">
        <fgColor theme="0" tint="-0.249977111117893"/>
        <bgColor indexed="64"/>
      </patternFill>
    </fill>
    <fill>
      <patternFill patternType="mediumGray">
        <bgColor theme="0" tint="-0.249977111117893"/>
      </patternFill>
    </fill>
    <fill>
      <patternFill patternType="solid">
        <fgColor indexed="9"/>
        <bgColor indexed="9"/>
      </patternFill>
    </fill>
    <fill>
      <patternFill patternType="solid">
        <fgColor theme="8" tint="0.79998168889431442"/>
        <bgColor indexed="64"/>
      </patternFill>
    </fill>
    <fill>
      <patternFill patternType="solid">
        <fgColor theme="0" tint="-0.2499465926084170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indexed="22"/>
        <bgColor indexed="64"/>
      </patternFill>
    </fill>
    <fill>
      <patternFill patternType="solid">
        <fgColor indexed="9"/>
        <bgColor indexed="64"/>
      </patternFill>
    </fill>
    <fill>
      <patternFill patternType="solid">
        <fgColor theme="4" tint="0.59999389629810485"/>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12"/>
      </bottom>
      <diagonal/>
    </border>
    <border>
      <left/>
      <right/>
      <top style="thin">
        <color indexed="64"/>
      </top>
      <bottom style="double">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8"/>
      </left>
      <right/>
      <top style="double">
        <color indexed="8"/>
      </top>
      <bottom/>
      <diagonal/>
    </border>
    <border>
      <left/>
      <right/>
      <top style="double">
        <color indexed="8"/>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double">
        <color indexed="8"/>
      </left>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bottom style="thin">
        <color indexed="64"/>
      </bottom>
      <diagonal/>
    </border>
    <border>
      <left style="double">
        <color indexed="8"/>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double">
        <color indexed="8"/>
      </right>
      <top/>
      <bottom style="thin">
        <color indexed="64"/>
      </bottom>
      <diagonal/>
    </border>
    <border>
      <left/>
      <right/>
      <top/>
      <bottom style="medium">
        <color indexed="64"/>
      </bottom>
      <diagonal/>
    </border>
    <border>
      <left style="thick">
        <color rgb="FFFFC000"/>
      </left>
      <right style="thick">
        <color rgb="FFFFC000"/>
      </right>
      <top style="thick">
        <color rgb="FFFFC000"/>
      </top>
      <bottom style="thick">
        <color rgb="FFFFC000"/>
      </bottom>
      <diagonal/>
    </border>
    <border>
      <left style="thin">
        <color indexed="8"/>
      </left>
      <right style="double">
        <color indexed="8"/>
      </right>
      <top style="double">
        <color indexed="8"/>
      </top>
      <bottom/>
      <diagonal/>
    </border>
    <border>
      <left style="thin">
        <color indexed="8"/>
      </left>
      <right style="double">
        <color indexed="8"/>
      </right>
      <top/>
      <bottom/>
      <diagonal/>
    </border>
    <border>
      <left style="double">
        <color indexed="8"/>
      </left>
      <right style="thin">
        <color indexed="64"/>
      </right>
      <top/>
      <bottom style="thin">
        <color indexed="8"/>
      </bottom>
      <diagonal/>
    </border>
    <border>
      <left style="thin">
        <color indexed="8"/>
      </left>
      <right style="double">
        <color indexed="8"/>
      </right>
      <top style="thin">
        <color indexed="8"/>
      </top>
      <bottom/>
      <diagonal/>
    </border>
    <border>
      <left/>
      <right style="double">
        <color indexed="8"/>
      </right>
      <top style="thin">
        <color indexed="8"/>
      </top>
      <bottom/>
      <diagonal/>
    </border>
    <border>
      <left style="double">
        <color indexed="8"/>
      </left>
      <right/>
      <top/>
      <bottom style="double">
        <color indexed="8"/>
      </bottom>
      <diagonal/>
    </border>
    <border>
      <left/>
      <right/>
      <top/>
      <bottom style="double">
        <color indexed="8"/>
      </bottom>
      <diagonal/>
    </border>
    <border>
      <left style="thin">
        <color indexed="8"/>
      </left>
      <right/>
      <top/>
      <bottom style="double">
        <color indexed="8"/>
      </bottom>
      <diagonal/>
    </border>
    <border>
      <left style="thin">
        <color indexed="8"/>
      </left>
      <right style="double">
        <color indexed="8"/>
      </right>
      <top/>
      <bottom style="double">
        <color indexed="8"/>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style="thick">
        <color rgb="FFFFC000"/>
      </left>
      <right/>
      <top style="thick">
        <color rgb="FFFFC000"/>
      </top>
      <bottom style="thick">
        <color rgb="FFFFC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33">
    <xf numFmtId="0" fontId="0" fillId="0" borderId="0"/>
    <xf numFmtId="0" fontId="2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43" fontId="60"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6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60" fillId="0" borderId="0"/>
    <xf numFmtId="0" fontId="60" fillId="0" borderId="0"/>
    <xf numFmtId="0" fontId="60" fillId="0" borderId="0"/>
    <xf numFmtId="0" fontId="60" fillId="0" borderId="0"/>
    <xf numFmtId="0" fontId="20"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11" fillId="0" borderId="0"/>
    <xf numFmtId="0" fontId="11" fillId="0" borderId="0"/>
    <xf numFmtId="0" fontId="60" fillId="0" borderId="0"/>
    <xf numFmtId="0" fontId="11" fillId="0" borderId="0"/>
    <xf numFmtId="0" fontId="20" fillId="0" borderId="0"/>
    <xf numFmtId="0" fontId="2" fillId="0" borderId="0"/>
    <xf numFmtId="0" fontId="20" fillId="0" borderId="0"/>
    <xf numFmtId="0" fontId="2" fillId="0" borderId="0"/>
    <xf numFmtId="0" fontId="60" fillId="0" borderId="0"/>
    <xf numFmtId="0" fontId="60" fillId="0" borderId="0"/>
    <xf numFmtId="0" fontId="2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9" fontId="11"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0" fontId="167" fillId="40" borderId="0" applyFont="0" applyFill="0" applyBorder="0" applyAlignment="0" applyProtection="0"/>
    <xf numFmtId="0" fontId="18" fillId="40" borderId="0" applyFont="0" applyFill="0" applyBorder="0" applyAlignment="0" applyProtection="0"/>
    <xf numFmtId="0" fontId="11" fillId="40" borderId="0" applyFont="0" applyFill="0" applyBorder="0" applyAlignment="0" applyProtection="0"/>
    <xf numFmtId="0" fontId="36" fillId="0" borderId="9" applyNumberFormat="0" applyFill="0" applyAlignment="0" applyProtection="0"/>
    <xf numFmtId="0" fontId="11" fillId="40" borderId="0" applyFont="0" applyFill="0" applyBorder="0" applyAlignment="0" applyProtection="0"/>
    <xf numFmtId="0" fontId="36" fillId="0" borderId="9" applyNumberFormat="0" applyFill="0" applyAlignment="0" applyProtection="0"/>
    <xf numFmtId="0" fontId="11" fillId="40" borderId="0" applyFont="0" applyFill="0" applyBorder="0" applyAlignment="0" applyProtection="0"/>
    <xf numFmtId="0" fontId="36" fillId="0" borderId="9" applyNumberFormat="0" applyFill="0" applyAlignment="0" applyProtection="0"/>
    <xf numFmtId="0" fontId="11" fillId="40" borderId="0" applyFont="0" applyFill="0" applyBorder="0" applyAlignment="0" applyProtection="0"/>
    <xf numFmtId="0" fontId="36" fillId="0" borderId="9" applyNumberFormat="0" applyFill="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43" fontId="60" fillId="0" borderId="0" applyFont="0" applyFill="0" applyBorder="0" applyAlignment="0" applyProtection="0"/>
    <xf numFmtId="44" fontId="60" fillId="0" borderId="0" applyFont="0" applyFill="0" applyBorder="0" applyAlignment="0" applyProtection="0"/>
    <xf numFmtId="44" fontId="194" fillId="0" borderId="0" applyFont="0" applyFill="0" applyBorder="0" applyAlignment="0" applyProtection="0"/>
    <xf numFmtId="38" fontId="138" fillId="46" borderId="0" applyNumberFormat="0" applyBorder="0" applyAlignment="0" applyProtection="0"/>
    <xf numFmtId="0" fontId="18" fillId="0" borderId="68" applyNumberFormat="0" applyAlignment="0" applyProtection="0">
      <alignment horizontal="left" vertical="center"/>
    </xf>
    <xf numFmtId="0" fontId="18" fillId="0" borderId="22">
      <alignment horizontal="left" vertical="center"/>
    </xf>
    <xf numFmtId="10" fontId="138" fillId="47" borderId="10" applyNumberFormat="0" applyBorder="0" applyAlignment="0" applyProtection="0"/>
    <xf numFmtId="165" fontId="193" fillId="0" borderId="0"/>
    <xf numFmtId="173" fontId="194" fillId="0" borderId="0"/>
    <xf numFmtId="173" fontId="194" fillId="0" borderId="0"/>
    <xf numFmtId="0" fontId="60" fillId="0" borderId="0"/>
    <xf numFmtId="173" fontId="194" fillId="0" borderId="0"/>
    <xf numFmtId="0" fontId="11" fillId="0" borderId="0"/>
    <xf numFmtId="173" fontId="194" fillId="0" borderId="0"/>
    <xf numFmtId="173" fontId="194" fillId="0" borderId="0"/>
    <xf numFmtId="173" fontId="194" fillId="0" borderId="0"/>
    <xf numFmtId="10"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0" fillId="0" borderId="0" applyFont="0" applyFill="0" applyBorder="0" applyAlignment="0" applyProtection="0"/>
  </cellStyleXfs>
  <cellXfs count="1308">
    <xf numFmtId="0" fontId="0" fillId="0" borderId="0" xfId="0"/>
    <xf numFmtId="0" fontId="66" fillId="0" borderId="10" xfId="0" applyFont="1" applyBorder="1" applyAlignment="1">
      <alignment horizontal="center"/>
    </xf>
    <xf numFmtId="6" fontId="67" fillId="0" borderId="10" xfId="0" applyNumberFormat="1" applyFont="1" applyBorder="1"/>
    <xf numFmtId="0" fontId="67" fillId="0" borderId="0" xfId="0" applyFont="1"/>
    <xf numFmtId="0" fontId="68" fillId="0" borderId="0" xfId="0" applyFont="1"/>
    <xf numFmtId="0" fontId="6" fillId="0" borderId="0" xfId="0" applyFont="1"/>
    <xf numFmtId="0" fontId="7" fillId="0" borderId="0" xfId="0" applyFont="1" applyBorder="1"/>
    <xf numFmtId="0" fontId="68" fillId="0" borderId="0" xfId="0" applyFont="1" applyAlignment="1">
      <alignment horizontal="right"/>
    </xf>
    <xf numFmtId="0" fontId="10" fillId="0" borderId="0" xfId="0" applyFont="1"/>
    <xf numFmtId="0" fontId="67" fillId="0" borderId="0" xfId="0" applyFont="1" applyAlignment="1">
      <alignment horizontal="right"/>
    </xf>
    <xf numFmtId="0" fontId="68" fillId="0" borderId="0" xfId="0" applyFont="1" applyAlignment="1">
      <alignment horizontal="center"/>
    </xf>
    <xf numFmtId="0" fontId="68" fillId="0" borderId="0" xfId="0" applyFont="1" applyAlignment="1">
      <alignment horizontal="left"/>
    </xf>
    <xf numFmtId="0" fontId="67" fillId="0" borderId="0" xfId="0" applyFont="1" applyAlignment="1">
      <alignment horizontal="left"/>
    </xf>
    <xf numFmtId="0" fontId="67" fillId="0" borderId="0" xfId="0" applyFont="1" applyAlignment="1">
      <alignment horizontal="center"/>
    </xf>
    <xf numFmtId="0" fontId="68" fillId="0" borderId="0" xfId="0" applyFont="1" applyAlignment="1">
      <alignment horizontal="center"/>
    </xf>
    <xf numFmtId="0" fontId="67" fillId="0" borderId="0" xfId="0" applyFont="1"/>
    <xf numFmtId="8" fontId="13" fillId="0" borderId="0" xfId="0" applyNumberFormat="1" applyFont="1"/>
    <xf numFmtId="0" fontId="14" fillId="0" borderId="0" xfId="0" applyFont="1" applyAlignment="1">
      <alignment horizontal="left"/>
    </xf>
    <xf numFmtId="0" fontId="7" fillId="0" borderId="0" xfId="0" applyFont="1" applyFill="1" applyBorder="1" applyAlignment="1">
      <alignment horizontal="center"/>
    </xf>
    <xf numFmtId="0" fontId="16" fillId="0" borderId="0" xfId="0" applyFont="1" applyFill="1" applyBorder="1" applyAlignment="1">
      <alignment horizontal="center"/>
    </xf>
    <xf numFmtId="0" fontId="5" fillId="0" borderId="0" xfId="0" applyFont="1" applyFill="1" applyBorder="1" applyAlignment="1">
      <alignment horizontal="center"/>
    </xf>
    <xf numFmtId="0" fontId="14" fillId="0" borderId="0" xfId="0" applyFont="1" applyFill="1" applyBorder="1" applyAlignment="1">
      <alignment horizontal="center"/>
    </xf>
    <xf numFmtId="0" fontId="0" fillId="0" borderId="0" xfId="0"/>
    <xf numFmtId="0" fontId="67" fillId="0" borderId="0" xfId="0" applyFont="1"/>
    <xf numFmtId="0" fontId="68" fillId="0" borderId="0" xfId="0" applyFont="1"/>
    <xf numFmtId="0" fontId="67" fillId="0" borderId="0" xfId="0" applyFont="1" applyBorder="1"/>
    <xf numFmtId="0" fontId="13" fillId="0" borderId="0" xfId="0" applyFont="1"/>
    <xf numFmtId="0" fontId="14"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wrapText="1"/>
    </xf>
    <xf numFmtId="0" fontId="13" fillId="0" borderId="0" xfId="0" applyFont="1" applyBorder="1"/>
    <xf numFmtId="0" fontId="14" fillId="0" borderId="0" xfId="0" applyFont="1" applyBorder="1"/>
    <xf numFmtId="164" fontId="5" fillId="0" borderId="0" xfId="0" applyNumberFormat="1" applyFont="1" applyBorder="1" applyAlignment="1">
      <alignment horizontal="center"/>
    </xf>
    <xf numFmtId="164" fontId="7" fillId="0" borderId="0" xfId="0" applyNumberFormat="1" applyFont="1" applyBorder="1" applyAlignment="1">
      <alignment horizontal="center"/>
    </xf>
    <xf numFmtId="0" fontId="15" fillId="0" borderId="0" xfId="0" applyFont="1" applyBorder="1" applyAlignment="1">
      <alignment horizontal="right"/>
    </xf>
    <xf numFmtId="0" fontId="13" fillId="0" borderId="0" xfId="0" applyFont="1" applyBorder="1" applyAlignment="1">
      <alignment horizontal="right"/>
    </xf>
    <xf numFmtId="0" fontId="13" fillId="0" borderId="0" xfId="0" applyFont="1" applyAlignment="1">
      <alignment horizontal="center" wrapText="1"/>
    </xf>
    <xf numFmtId="0" fontId="5" fillId="24" borderId="20" xfId="0" applyFont="1" applyFill="1" applyBorder="1"/>
    <xf numFmtId="164" fontId="5" fillId="24" borderId="20" xfId="0" applyNumberFormat="1" applyFont="1" applyFill="1" applyBorder="1" applyAlignment="1">
      <alignment horizontal="center"/>
    </xf>
    <xf numFmtId="0" fontId="5" fillId="24" borderId="20" xfId="0" applyFont="1" applyFill="1" applyBorder="1" applyAlignment="1">
      <alignment horizontal="center"/>
    </xf>
    <xf numFmtId="0" fontId="9" fillId="0" borderId="0" xfId="0" applyFont="1" applyAlignment="1">
      <alignment horizontal="center" wrapText="1"/>
    </xf>
    <xf numFmtId="0" fontId="67" fillId="0" borderId="19" xfId="0" applyFont="1" applyBorder="1" applyAlignment="1">
      <alignment horizontal="center"/>
    </xf>
    <xf numFmtId="0" fontId="14" fillId="0" borderId="0" xfId="0" applyFont="1" applyBorder="1" applyAlignment="1">
      <alignment horizontal="center"/>
    </xf>
    <xf numFmtId="0" fontId="8" fillId="0" borderId="0" xfId="0" applyFont="1" applyAlignment="1">
      <alignment horizontal="center" wrapText="1"/>
    </xf>
    <xf numFmtId="0" fontId="13" fillId="24" borderId="20" xfId="0" applyFont="1" applyFill="1" applyBorder="1" applyAlignment="1">
      <alignment horizontal="center"/>
    </xf>
    <xf numFmtId="0" fontId="14" fillId="0" borderId="0" xfId="0" applyFont="1" applyBorder="1" applyAlignment="1">
      <alignment horizontal="right"/>
    </xf>
    <xf numFmtId="0" fontId="13" fillId="0" borderId="0" xfId="0" applyFont="1" applyAlignment="1">
      <alignment horizontal="right"/>
    </xf>
    <xf numFmtId="0" fontId="68" fillId="0" borderId="0" xfId="0" applyFont="1"/>
    <xf numFmtId="0" fontId="0" fillId="0" borderId="0" xfId="0" applyFill="1"/>
    <xf numFmtId="0" fontId="68" fillId="0" borderId="0" xfId="0" applyFont="1" applyAlignment="1">
      <alignment horizontal="left"/>
    </xf>
    <xf numFmtId="0" fontId="13" fillId="0" borderId="19" xfId="0" applyFont="1" applyBorder="1" applyAlignment="1">
      <alignment horizontal="center"/>
    </xf>
    <xf numFmtId="0" fontId="13" fillId="0" borderId="19" xfId="0" applyFont="1" applyBorder="1" applyAlignment="1">
      <alignment horizontal="center" wrapText="1"/>
    </xf>
    <xf numFmtId="0" fontId="5" fillId="0" borderId="0" xfId="0" applyFont="1" applyBorder="1"/>
    <xf numFmtId="8" fontId="13" fillId="0" borderId="0" xfId="0" applyNumberFormat="1" applyFont="1" applyBorder="1"/>
    <xf numFmtId="0" fontId="16" fillId="0" borderId="0" xfId="0" applyFont="1" applyBorder="1"/>
    <xf numFmtId="0" fontId="13" fillId="0" borderId="0" xfId="0" applyFont="1" applyBorder="1" applyAlignment="1">
      <alignment horizontal="center"/>
    </xf>
    <xf numFmtId="0" fontId="13" fillId="0" borderId="0" xfId="0" applyFont="1" applyFill="1" applyAlignment="1">
      <alignment horizontal="center"/>
    </xf>
    <xf numFmtId="4" fontId="67" fillId="0" borderId="0" xfId="0" applyNumberFormat="1" applyFont="1"/>
    <xf numFmtId="43" fontId="67" fillId="0" borderId="0" xfId="309" applyFont="1"/>
    <xf numFmtId="4" fontId="67" fillId="0" borderId="0" xfId="309" applyNumberFormat="1" applyFont="1"/>
    <xf numFmtId="14" fontId="67" fillId="0" borderId="0" xfId="0" applyNumberFormat="1" applyFont="1" applyAlignment="1">
      <alignment horizontal="left"/>
    </xf>
    <xf numFmtId="4" fontId="67" fillId="0" borderId="0" xfId="0" applyNumberFormat="1" applyFont="1" applyAlignment="1">
      <alignment horizontal="center"/>
    </xf>
    <xf numFmtId="165" fontId="67" fillId="0" borderId="0" xfId="309" applyNumberFormat="1" applyFont="1"/>
    <xf numFmtId="165" fontId="67" fillId="0" borderId="0" xfId="0" applyNumberFormat="1" applyFont="1"/>
    <xf numFmtId="4" fontId="68" fillId="0" borderId="0" xfId="0" applyNumberFormat="1" applyFont="1"/>
    <xf numFmtId="43" fontId="68" fillId="0" borderId="0" xfId="309" applyFont="1"/>
    <xf numFmtId="4" fontId="68" fillId="0" borderId="0" xfId="309" applyNumberFormat="1" applyFont="1"/>
    <xf numFmtId="4" fontId="68" fillId="0" borderId="0" xfId="0" applyNumberFormat="1" applyFont="1" applyAlignment="1">
      <alignment horizontal="center"/>
    </xf>
    <xf numFmtId="4" fontId="68" fillId="0" borderId="0" xfId="309" applyNumberFormat="1" applyFont="1" applyAlignment="1">
      <alignment horizontal="center"/>
    </xf>
    <xf numFmtId="0" fontId="68" fillId="0" borderId="19" xfId="0" applyFont="1" applyBorder="1" applyAlignment="1">
      <alignment horizontal="center"/>
    </xf>
    <xf numFmtId="0" fontId="68" fillId="0" borderId="0" xfId="0" applyFont="1" applyBorder="1"/>
    <xf numFmtId="4" fontId="68" fillId="0" borderId="19" xfId="0" applyNumberFormat="1" applyFont="1" applyBorder="1" applyAlignment="1">
      <alignment horizontal="center"/>
    </xf>
    <xf numFmtId="43" fontId="68" fillId="0" borderId="0" xfId="309" applyFont="1" applyBorder="1"/>
    <xf numFmtId="4" fontId="68" fillId="0" borderId="19" xfId="309" applyNumberFormat="1" applyFont="1" applyBorder="1" applyAlignment="1">
      <alignment horizontal="center"/>
    </xf>
    <xf numFmtId="0" fontId="66" fillId="0" borderId="0" xfId="0" quotePrefix="1" applyFont="1" applyAlignment="1">
      <alignment horizontal="right" vertical="top"/>
    </xf>
    <xf numFmtId="42" fontId="6" fillId="0" borderId="0" xfId="316" applyNumberFormat="1" applyFont="1" applyFill="1" applyBorder="1"/>
    <xf numFmtId="0" fontId="67" fillId="0" borderId="0" xfId="0" applyFont="1" applyBorder="1" applyAlignment="1">
      <alignment horizontal="right"/>
    </xf>
    <xf numFmtId="0" fontId="67" fillId="0" borderId="0" xfId="0" applyFont="1"/>
    <xf numFmtId="0" fontId="2" fillId="0" borderId="0" xfId="0" applyNumberFormat="1" applyFont="1" applyAlignment="1"/>
    <xf numFmtId="0" fontId="0" fillId="0" borderId="0" xfId="0" applyNumberFormat="1"/>
    <xf numFmtId="0" fontId="2" fillId="0" borderId="0" xfId="0" applyNumberFormat="1" applyFont="1" applyBorder="1" applyAlignment="1"/>
    <xf numFmtId="0" fontId="12" fillId="0" borderId="0" xfId="0" applyFont="1"/>
    <xf numFmtId="0" fontId="11" fillId="0" borderId="0" xfId="0" applyFont="1"/>
    <xf numFmtId="0" fontId="11" fillId="0" borderId="0" xfId="0" applyFont="1" applyAlignment="1">
      <alignment horizontal="left" wrapText="1"/>
    </xf>
    <xf numFmtId="0" fontId="11" fillId="0" borderId="0" xfId="0" applyFont="1" applyBorder="1"/>
    <xf numFmtId="0" fontId="13" fillId="0" borderId="0" xfId="0" applyFont="1" applyBorder="1" applyAlignment="1">
      <alignment horizontal="left"/>
    </xf>
    <xf numFmtId="0" fontId="11" fillId="0" borderId="0" xfId="0" applyNumberFormat="1" applyFont="1" applyAlignment="1"/>
    <xf numFmtId="0" fontId="13" fillId="0" borderId="0" xfId="0" applyNumberFormat="1" applyFont="1" applyBorder="1" applyAlignment="1">
      <alignment horizontal="right"/>
    </xf>
    <xf numFmtId="14" fontId="19" fillId="0" borderId="0" xfId="0" applyNumberFormat="1" applyFont="1" applyBorder="1" applyAlignment="1" applyProtection="1">
      <alignment shrinkToFit="1"/>
      <protection locked="0"/>
    </xf>
    <xf numFmtId="0" fontId="70" fillId="0" borderId="0" xfId="0" applyFont="1" applyAlignment="1">
      <alignment horizontal="centerContinuous"/>
    </xf>
    <xf numFmtId="43" fontId="67" fillId="0" borderId="19" xfId="309" applyFont="1" applyBorder="1"/>
    <xf numFmtId="0" fontId="68" fillId="0" borderId="0" xfId="0" applyFont="1"/>
    <xf numFmtId="14" fontId="68" fillId="0" borderId="0" xfId="0" applyNumberFormat="1" applyFont="1" applyAlignment="1">
      <alignment horizontal="left"/>
    </xf>
    <xf numFmtId="0" fontId="68" fillId="0" borderId="0" xfId="0" applyFont="1" applyFill="1"/>
    <xf numFmtId="0" fontId="68" fillId="0" borderId="0" xfId="0" applyFont="1" applyFill="1" applyAlignment="1">
      <alignment horizontal="left"/>
    </xf>
    <xf numFmtId="14" fontId="68" fillId="0" borderId="0" xfId="0" applyNumberFormat="1" applyFont="1" applyFill="1" applyAlignment="1">
      <alignment horizontal="left"/>
    </xf>
    <xf numFmtId="0" fontId="71" fillId="0" borderId="19" xfId="0" applyFont="1" applyBorder="1" applyAlignment="1">
      <alignment horizontal="left"/>
    </xf>
    <xf numFmtId="43" fontId="67" fillId="0" borderId="0" xfId="309" applyFont="1" applyAlignment="1">
      <alignment horizontal="left"/>
    </xf>
    <xf numFmtId="14" fontId="67" fillId="0" borderId="19" xfId="309" applyNumberFormat="1" applyFont="1" applyBorder="1" applyAlignment="1">
      <alignment horizontal="left"/>
    </xf>
    <xf numFmtId="43" fontId="67" fillId="0" borderId="19" xfId="309" applyFont="1" applyBorder="1" applyAlignment="1"/>
    <xf numFmtId="0" fontId="67" fillId="0" borderId="22" xfId="0" applyFont="1" applyBorder="1"/>
    <xf numFmtId="0" fontId="72" fillId="0" borderId="0" xfId="0" applyFont="1"/>
    <xf numFmtId="0" fontId="73" fillId="0" borderId="0" xfId="0" applyFont="1"/>
    <xf numFmtId="0" fontId="67" fillId="0" borderId="19" xfId="0" applyFont="1" applyBorder="1" applyAlignment="1">
      <alignment horizontal="left"/>
    </xf>
    <xf numFmtId="0" fontId="67" fillId="0" borderId="22" xfId="0" applyFont="1" applyBorder="1" applyAlignment="1">
      <alignment horizontal="center"/>
    </xf>
    <xf numFmtId="0" fontId="67" fillId="0" borderId="0" xfId="0" applyFont="1"/>
    <xf numFmtId="0" fontId="67" fillId="0" borderId="0" xfId="0" applyFont="1" applyAlignment="1">
      <alignment horizontal="right"/>
    </xf>
    <xf numFmtId="165" fontId="68" fillId="0" borderId="17" xfId="309" applyNumberFormat="1" applyFont="1" applyBorder="1"/>
    <xf numFmtId="4" fontId="67" fillId="0" borderId="0" xfId="309" applyNumberFormat="1" applyFont="1" applyBorder="1"/>
    <xf numFmtId="44" fontId="13" fillId="0" borderId="0" xfId="0" applyNumberFormat="1" applyFont="1" applyFill="1" applyBorder="1"/>
    <xf numFmtId="166" fontId="66" fillId="0" borderId="10" xfId="0" applyNumberFormat="1" applyFont="1" applyBorder="1"/>
    <xf numFmtId="166" fontId="66" fillId="0" borderId="10" xfId="0" applyNumberFormat="1" applyFont="1" applyBorder="1" applyAlignment="1">
      <alignment horizontal="center"/>
    </xf>
    <xf numFmtId="166" fontId="67" fillId="0" borderId="10" xfId="0" applyNumberFormat="1" applyFont="1" applyBorder="1"/>
    <xf numFmtId="166" fontId="68" fillId="0" borderId="10" xfId="0" applyNumberFormat="1" applyFont="1" applyBorder="1"/>
    <xf numFmtId="167" fontId="74" fillId="0" borderId="0" xfId="0" applyNumberFormat="1" applyFont="1" applyBorder="1" applyAlignment="1">
      <alignment horizontal="left"/>
    </xf>
    <xf numFmtId="0" fontId="75" fillId="0" borderId="0" xfId="0" applyFont="1" applyBorder="1" applyAlignment="1"/>
    <xf numFmtId="0" fontId="76" fillId="0" borderId="22" xfId="0" applyFont="1" applyBorder="1" applyAlignment="1">
      <alignment horizontal="centerContinuous"/>
    </xf>
    <xf numFmtId="166" fontId="67" fillId="26" borderId="10" xfId="0" applyNumberFormat="1" applyFont="1" applyFill="1" applyBorder="1"/>
    <xf numFmtId="14" fontId="19" fillId="26" borderId="23" xfId="0" applyNumberFormat="1" applyFont="1" applyFill="1" applyBorder="1" applyAlignment="1" applyProtection="1">
      <alignment shrinkToFit="1"/>
      <protection locked="0"/>
    </xf>
    <xf numFmtId="0" fontId="68" fillId="0" borderId="0" xfId="0" applyFont="1" applyFill="1" applyAlignment="1"/>
    <xf numFmtId="0" fontId="68" fillId="0" borderId="19" xfId="0" applyFont="1" applyBorder="1" applyAlignment="1">
      <alignment horizontal="center" wrapText="1"/>
    </xf>
    <xf numFmtId="0" fontId="77" fillId="0" borderId="0" xfId="0" applyFont="1"/>
    <xf numFmtId="0" fontId="10" fillId="0" borderId="19" xfId="0" applyFont="1" applyBorder="1" applyAlignment="1">
      <alignment horizontal="center" wrapText="1"/>
    </xf>
    <xf numFmtId="44" fontId="6" fillId="0" borderId="0" xfId="0" applyNumberFormat="1" applyFont="1" applyFill="1" applyBorder="1"/>
    <xf numFmtId="0" fontId="67" fillId="0" borderId="22" xfId="0" applyFont="1" applyBorder="1" applyAlignment="1">
      <alignment horizontal="left"/>
    </xf>
    <xf numFmtId="0" fontId="69" fillId="0" borderId="0" xfId="0" applyFont="1"/>
    <xf numFmtId="14" fontId="67" fillId="0" borderId="19" xfId="0" applyNumberFormat="1" applyFont="1" applyBorder="1" applyAlignment="1">
      <alignment horizontal="left"/>
    </xf>
    <xf numFmtId="14" fontId="68" fillId="0" borderId="0" xfId="0" applyNumberFormat="1" applyFont="1" applyFill="1" applyAlignment="1">
      <alignment horizontal="center"/>
    </xf>
    <xf numFmtId="0" fontId="10" fillId="0" borderId="0" xfId="0" applyFont="1" applyBorder="1" applyAlignment="1">
      <alignment horizontal="center" wrapText="1"/>
    </xf>
    <xf numFmtId="0" fontId="68" fillId="0" borderId="0" xfId="0" applyFont="1" applyBorder="1" applyAlignment="1">
      <alignment horizontal="center" wrapText="1"/>
    </xf>
    <xf numFmtId="0" fontId="67" fillId="0" borderId="0" xfId="0" applyFont="1" applyFill="1" applyAlignment="1">
      <alignment horizontal="center"/>
    </xf>
    <xf numFmtId="0" fontId="67" fillId="0" borderId="0" xfId="0" applyFont="1" applyFill="1"/>
    <xf numFmtId="0" fontId="67" fillId="0" borderId="0" xfId="0" quotePrefix="1" applyFont="1" applyAlignment="1">
      <alignment horizontal="center"/>
    </xf>
    <xf numFmtId="0" fontId="10" fillId="0" borderId="0" xfId="0" applyFont="1" applyBorder="1" applyAlignment="1">
      <alignment horizontal="left" wrapText="1"/>
    </xf>
    <xf numFmtId="0" fontId="68" fillId="0" borderId="0" xfId="0" applyFont="1" applyFill="1" applyAlignment="1">
      <alignment horizontal="right"/>
    </xf>
    <xf numFmtId="44" fontId="68" fillId="0" borderId="0" xfId="0" applyNumberFormat="1" applyFont="1" applyFill="1"/>
    <xf numFmtId="0" fontId="68" fillId="0" borderId="0" xfId="0" applyFont="1"/>
    <xf numFmtId="0" fontId="68" fillId="0" borderId="0" xfId="0" applyFont="1" applyAlignment="1">
      <alignment horizontal="left"/>
    </xf>
    <xf numFmtId="0" fontId="67" fillId="0" borderId="0" xfId="0" applyFont="1"/>
    <xf numFmtId="0" fontId="67" fillId="0" borderId="0" xfId="0" applyFont="1"/>
    <xf numFmtId="0" fontId="68" fillId="0" borderId="0" xfId="0" applyFont="1" applyAlignment="1">
      <alignment horizontal="right"/>
    </xf>
    <xf numFmtId="0" fontId="67" fillId="0" borderId="0" xfId="0" applyFont="1" applyAlignment="1">
      <alignment horizontal="right"/>
    </xf>
    <xf numFmtId="0" fontId="67" fillId="0" borderId="0" xfId="0" applyFont="1" applyBorder="1"/>
    <xf numFmtId="0" fontId="67" fillId="0" borderId="0" xfId="0" applyFont="1" applyBorder="1" applyAlignment="1">
      <alignment horizontal="right"/>
    </xf>
    <xf numFmtId="0" fontId="67" fillId="0" borderId="19" xfId="0" applyFont="1" applyBorder="1"/>
    <xf numFmtId="0" fontId="13" fillId="0" borderId="0" xfId="0" applyFont="1" applyFill="1" applyBorder="1"/>
    <xf numFmtId="0" fontId="79" fillId="0" borderId="0" xfId="0" applyFont="1" applyBorder="1" applyAlignment="1">
      <alignment horizontal="centerContinuous"/>
    </xf>
    <xf numFmtId="0" fontId="68" fillId="0" borderId="22" xfId="0" applyFont="1" applyBorder="1"/>
    <xf numFmtId="0" fontId="68" fillId="0" borderId="19" xfId="0" applyFont="1" applyBorder="1"/>
    <xf numFmtId="0" fontId="69" fillId="0" borderId="0" xfId="0" applyFont="1" applyAlignment="1">
      <alignment horizontal="left"/>
    </xf>
    <xf numFmtId="0" fontId="13" fillId="26" borderId="0" xfId="0" applyFont="1" applyFill="1" applyBorder="1" applyAlignment="1">
      <alignment horizontal="center"/>
    </xf>
    <xf numFmtId="168" fontId="14" fillId="0" borderId="24" xfId="309" applyNumberFormat="1" applyFont="1" applyFill="1" applyBorder="1"/>
    <xf numFmtId="0" fontId="67" fillId="0" borderId="19" xfId="0" applyFont="1" applyFill="1" applyBorder="1"/>
    <xf numFmtId="0" fontId="67" fillId="0" borderId="22" xfId="0" applyFont="1" applyFill="1" applyBorder="1"/>
    <xf numFmtId="4" fontId="68" fillId="0" borderId="19" xfId="309" applyNumberFormat="1" applyFont="1" applyFill="1" applyBorder="1" applyAlignment="1">
      <alignment horizontal="center" wrapText="1"/>
    </xf>
    <xf numFmtId="0" fontId="67" fillId="0" borderId="0" xfId="0" applyFont="1" applyFill="1" applyBorder="1" applyAlignment="1">
      <alignment horizontal="centerContinuous"/>
    </xf>
    <xf numFmtId="4" fontId="68" fillId="0" borderId="0" xfId="309" applyNumberFormat="1" applyFont="1" applyFill="1" applyBorder="1" applyAlignment="1">
      <alignment horizontal="center" wrapText="1"/>
    </xf>
    <xf numFmtId="44" fontId="68" fillId="0" borderId="0" xfId="0" applyNumberFormat="1" applyFont="1" applyFill="1" applyBorder="1"/>
    <xf numFmtId="0" fontId="67" fillId="0" borderId="0" xfId="0" applyFont="1" applyFill="1" applyBorder="1"/>
    <xf numFmtId="44" fontId="10" fillId="0" borderId="0" xfId="0" applyNumberFormat="1" applyFont="1" applyFill="1" applyBorder="1"/>
    <xf numFmtId="0" fontId="67" fillId="29" borderId="0" xfId="0" applyFont="1" applyFill="1"/>
    <xf numFmtId="0" fontId="81" fillId="0" borderId="0" xfId="0" applyFont="1" applyFill="1"/>
    <xf numFmtId="0" fontId="82" fillId="0" borderId="19" xfId="0" applyFont="1" applyBorder="1" applyAlignment="1">
      <alignment horizontal="left"/>
    </xf>
    <xf numFmtId="0" fontId="81" fillId="0" borderId="0" xfId="0" applyFont="1"/>
    <xf numFmtId="0" fontId="81" fillId="0" borderId="0" xfId="0" applyFont="1" applyFill="1" applyAlignment="1">
      <alignment horizontal="left"/>
    </xf>
    <xf numFmtId="14" fontId="81" fillId="0" borderId="0" xfId="0" applyNumberFormat="1" applyFont="1" applyFill="1" applyAlignment="1">
      <alignment horizontal="left"/>
    </xf>
    <xf numFmtId="167" fontId="82" fillId="0" borderId="19" xfId="0" applyNumberFormat="1" applyFont="1" applyBorder="1" applyAlignment="1">
      <alignment horizontal="left"/>
    </xf>
    <xf numFmtId="0" fontId="81" fillId="0" borderId="0" xfId="0" applyFont="1" applyAlignment="1">
      <alignment horizontal="left"/>
    </xf>
    <xf numFmtId="0" fontId="81" fillId="0" borderId="0" xfId="0" applyFont="1" applyAlignment="1">
      <alignment horizontal="center"/>
    </xf>
    <xf numFmtId="14" fontId="81" fillId="0" borderId="0" xfId="0" applyNumberFormat="1" applyFont="1" applyFill="1" applyAlignment="1">
      <alignment horizontal="center"/>
    </xf>
    <xf numFmtId="0" fontId="82" fillId="0" borderId="0" xfId="0" applyFont="1" applyAlignment="1">
      <alignment horizontal="left"/>
    </xf>
    <xf numFmtId="0" fontId="82" fillId="0" borderId="0" xfId="0" applyFont="1"/>
    <xf numFmtId="0" fontId="82" fillId="0" borderId="0" xfId="0" applyFont="1" applyAlignment="1">
      <alignment horizontal="center"/>
    </xf>
    <xf numFmtId="14" fontId="82" fillId="0" borderId="0" xfId="0" applyNumberFormat="1" applyFont="1" applyAlignment="1">
      <alignment horizontal="center"/>
    </xf>
    <xf numFmtId="0" fontId="83" fillId="0" borderId="0" xfId="0" applyFont="1"/>
    <xf numFmtId="164" fontId="14" fillId="0" borderId="0" xfId="0" applyNumberFormat="1" applyFont="1" applyBorder="1" applyAlignment="1">
      <alignment horizontal="center"/>
    </xf>
    <xf numFmtId="0" fontId="15" fillId="0" borderId="0" xfId="0" applyFont="1" applyBorder="1"/>
    <xf numFmtId="164" fontId="15" fillId="0" borderId="0" xfId="0" applyNumberFormat="1" applyFont="1" applyBorder="1" applyAlignment="1">
      <alignment horizontal="center"/>
    </xf>
    <xf numFmtId="6" fontId="67" fillId="0" borderId="0" xfId="0" applyNumberFormat="1" applyFont="1" applyBorder="1"/>
    <xf numFmtId="166" fontId="68" fillId="0" borderId="0" xfId="317" applyNumberFormat="1" applyFont="1" applyBorder="1"/>
    <xf numFmtId="0" fontId="68" fillId="0" borderId="26" xfId="0" applyFont="1" applyBorder="1"/>
    <xf numFmtId="0" fontId="68" fillId="0" borderId="27" xfId="0" applyFont="1" applyBorder="1" applyAlignment="1">
      <alignment horizontal="center"/>
    </xf>
    <xf numFmtId="0" fontId="68" fillId="0" borderId="27" xfId="0" applyFont="1" applyBorder="1" applyAlignment="1">
      <alignment horizontal="center" wrapText="1"/>
    </xf>
    <xf numFmtId="0" fontId="68" fillId="0" borderId="28" xfId="0" applyFont="1" applyBorder="1" applyAlignment="1">
      <alignment horizontal="center"/>
    </xf>
    <xf numFmtId="0" fontId="84" fillId="0" borderId="29" xfId="0" applyFont="1" applyBorder="1" applyAlignment="1">
      <alignment horizontal="centerContinuous"/>
    </xf>
    <xf numFmtId="0" fontId="80" fillId="0" borderId="30" xfId="0" applyFont="1" applyBorder="1" applyAlignment="1">
      <alignment horizontal="centerContinuous"/>
    </xf>
    <xf numFmtId="0" fontId="67" fillId="0" borderId="31" xfId="0" applyFont="1" applyBorder="1"/>
    <xf numFmtId="0" fontId="67" fillId="0" borderId="32" xfId="0" applyFont="1" applyBorder="1"/>
    <xf numFmtId="0" fontId="68" fillId="0" borderId="31" xfId="0" applyFont="1" applyBorder="1"/>
    <xf numFmtId="166" fontId="67" fillId="0" borderId="32" xfId="0" applyNumberFormat="1" applyFont="1" applyBorder="1"/>
    <xf numFmtId="166" fontId="68" fillId="0" borderId="32" xfId="0" applyNumberFormat="1" applyFont="1" applyBorder="1"/>
    <xf numFmtId="6" fontId="67" fillId="0" borderId="32" xfId="0" applyNumberFormat="1" applyFont="1" applyBorder="1"/>
    <xf numFmtId="0" fontId="67" fillId="0" borderId="31" xfId="0" applyFont="1" applyBorder="1" applyAlignment="1">
      <alignment wrapText="1"/>
    </xf>
    <xf numFmtId="0" fontId="68" fillId="0" borderId="31" xfId="0" applyFont="1" applyBorder="1" applyAlignment="1">
      <alignment wrapText="1"/>
    </xf>
    <xf numFmtId="0" fontId="66" fillId="0" borderId="33" xfId="0" applyFont="1" applyBorder="1"/>
    <xf numFmtId="6" fontId="67" fillId="0" borderId="34" xfId="0" applyNumberFormat="1" applyFont="1" applyBorder="1"/>
    <xf numFmtId="0" fontId="67" fillId="0" borderId="35" xfId="0" applyFont="1" applyBorder="1"/>
    <xf numFmtId="0" fontId="11" fillId="26" borderId="19" xfId="0" applyNumberFormat="1" applyFont="1" applyFill="1" applyBorder="1" applyAlignment="1"/>
    <xf numFmtId="0" fontId="13" fillId="0" borderId="0" xfId="0" applyNumberFormat="1" applyFont="1" applyBorder="1" applyAlignment="1">
      <alignment horizontal="center" vertical="top"/>
    </xf>
    <xf numFmtId="0" fontId="13" fillId="0" borderId="0" xfId="0" applyFont="1" applyBorder="1" applyAlignment="1">
      <alignment vertical="top"/>
    </xf>
    <xf numFmtId="0" fontId="13" fillId="0" borderId="0" xfId="0" applyFont="1" applyBorder="1" applyAlignment="1">
      <alignment horizontal="left" vertical="top"/>
    </xf>
    <xf numFmtId="0" fontId="13" fillId="0" borderId="0" xfId="0" applyNumberFormat="1" applyFont="1" applyFill="1" applyAlignment="1">
      <alignment horizontal="left" vertical="top"/>
    </xf>
    <xf numFmtId="14" fontId="19" fillId="26" borderId="23" xfId="0" applyNumberFormat="1" applyFont="1" applyFill="1" applyBorder="1" applyAlignment="1" applyProtection="1">
      <alignment shrinkToFit="1"/>
      <protection locked="0"/>
    </xf>
    <xf numFmtId="0" fontId="14" fillId="0" borderId="0" xfId="0" applyFont="1" applyFill="1" applyAlignment="1">
      <alignment horizontal="center"/>
    </xf>
    <xf numFmtId="0" fontId="5" fillId="30" borderId="0" xfId="0" applyFont="1" applyFill="1" applyBorder="1" applyAlignment="1">
      <alignment horizontal="center"/>
    </xf>
    <xf numFmtId="0" fontId="67" fillId="0" borderId="19" xfId="0" quotePrefix="1" applyFont="1" applyBorder="1" applyAlignment="1">
      <alignment horizontal="center"/>
    </xf>
    <xf numFmtId="1" fontId="67" fillId="26" borderId="22" xfId="0" quotePrefix="1" applyNumberFormat="1" applyFont="1" applyFill="1" applyBorder="1" applyAlignment="1">
      <alignment horizontal="left"/>
    </xf>
    <xf numFmtId="1" fontId="82" fillId="0" borderId="19" xfId="0" applyNumberFormat="1" applyFont="1" applyBorder="1" applyAlignment="1">
      <alignment horizontal="left"/>
    </xf>
    <xf numFmtId="14" fontId="82" fillId="0" borderId="0" xfId="0" applyNumberFormat="1" applyFont="1" applyFill="1" applyAlignment="1">
      <alignment horizontal="center"/>
    </xf>
    <xf numFmtId="0" fontId="0" fillId="0" borderId="0" xfId="0"/>
    <xf numFmtId="0" fontId="67" fillId="0" borderId="19" xfId="0" applyFont="1" applyFill="1" applyBorder="1"/>
    <xf numFmtId="0" fontId="67" fillId="0" borderId="0" xfId="0" applyFont="1" applyFill="1"/>
    <xf numFmtId="0" fontId="67" fillId="0" borderId="0" xfId="0" applyFont="1"/>
    <xf numFmtId="0" fontId="6" fillId="0" borderId="19" xfId="0" applyFont="1" applyBorder="1"/>
    <xf numFmtId="0" fontId="6" fillId="0" borderId="0" xfId="0" applyFont="1" applyFill="1"/>
    <xf numFmtId="0" fontId="39" fillId="0" borderId="0" xfId="0" applyFont="1"/>
    <xf numFmtId="0" fontId="84" fillId="26" borderId="0" xfId="0" applyFont="1" applyFill="1" applyAlignment="1"/>
    <xf numFmtId="0" fontId="19" fillId="26" borderId="23" xfId="0" applyFont="1" applyFill="1" applyBorder="1" applyAlignment="1" applyProtection="1">
      <alignment shrinkToFit="1"/>
      <protection locked="0"/>
    </xf>
    <xf numFmtId="0" fontId="78" fillId="0" borderId="0" xfId="0" applyFont="1"/>
    <xf numFmtId="0" fontId="66" fillId="0" borderId="0" xfId="0" applyFont="1" applyBorder="1"/>
    <xf numFmtId="0" fontId="85" fillId="0" borderId="0" xfId="0" applyFont="1" applyBorder="1"/>
    <xf numFmtId="0" fontId="10" fillId="0" borderId="0" xfId="0" applyFont="1" applyFill="1"/>
    <xf numFmtId="166" fontId="87" fillId="0" borderId="32" xfId="0" applyNumberFormat="1" applyFont="1" applyBorder="1"/>
    <xf numFmtId="0" fontId="86" fillId="0" borderId="0" xfId="0" applyFont="1" applyBorder="1" applyAlignment="1"/>
    <xf numFmtId="166" fontId="87" fillId="0" borderId="10" xfId="0" applyNumberFormat="1" applyFont="1" applyBorder="1"/>
    <xf numFmtId="0" fontId="88" fillId="0" borderId="0" xfId="0" applyFont="1" applyBorder="1" applyAlignment="1"/>
    <xf numFmtId="166" fontId="6" fillId="27" borderId="10" xfId="0" applyNumberFormat="1" applyFont="1" applyFill="1" applyBorder="1"/>
    <xf numFmtId="166" fontId="6" fillId="0" borderId="32" xfId="0" applyNumberFormat="1" applyFont="1" applyBorder="1"/>
    <xf numFmtId="166" fontId="10" fillId="0" borderId="10" xfId="0" applyNumberFormat="1" applyFont="1" applyBorder="1"/>
    <xf numFmtId="166" fontId="10" fillId="0" borderId="32" xfId="0" applyNumberFormat="1" applyFont="1" applyBorder="1"/>
    <xf numFmtId="0" fontId="13" fillId="26" borderId="19" xfId="0" applyNumberFormat="1" applyFont="1" applyFill="1" applyBorder="1" applyAlignment="1"/>
    <xf numFmtId="0" fontId="6" fillId="0" borderId="0" xfId="0" quotePrefix="1" applyFont="1" applyAlignment="1">
      <alignment horizontal="center"/>
    </xf>
    <xf numFmtId="0" fontId="6" fillId="0" borderId="0" xfId="0" applyFont="1" applyAlignment="1">
      <alignment horizontal="center"/>
    </xf>
    <xf numFmtId="44" fontId="10" fillId="0" borderId="0" xfId="0" applyNumberFormat="1" applyFont="1" applyFill="1"/>
    <xf numFmtId="0" fontId="67" fillId="0" borderId="0" xfId="0" applyFont="1" applyFill="1" applyBorder="1" applyAlignment="1">
      <alignment horizontal="center"/>
    </xf>
    <xf numFmtId="0" fontId="14" fillId="0" borderId="0" xfId="0" applyFont="1" applyFill="1"/>
    <xf numFmtId="0" fontId="13" fillId="0" borderId="19" xfId="0" applyFont="1" applyBorder="1" applyAlignment="1">
      <alignment horizontal="left"/>
    </xf>
    <xf numFmtId="0" fontId="14" fillId="0" borderId="0" xfId="0" applyFont="1"/>
    <xf numFmtId="0" fontId="14" fillId="0" borderId="0" xfId="0" applyFont="1" applyFill="1" applyAlignment="1">
      <alignment horizontal="left"/>
    </xf>
    <xf numFmtId="14" fontId="14" fillId="0" borderId="0" xfId="0" applyNumberFormat="1" applyFont="1" applyFill="1" applyAlignment="1">
      <alignment horizontal="left"/>
    </xf>
    <xf numFmtId="167" fontId="13" fillId="0" borderId="19" xfId="0" applyNumberFormat="1" applyFont="1" applyBorder="1" applyAlignment="1">
      <alignment horizontal="left"/>
    </xf>
    <xf numFmtId="14" fontId="14" fillId="0" borderId="0" xfId="0" applyNumberFormat="1" applyFont="1" applyFill="1" applyAlignment="1">
      <alignment horizontal="center"/>
    </xf>
    <xf numFmtId="0" fontId="13" fillId="0" borderId="0" xfId="0" applyFont="1" applyAlignment="1">
      <alignment horizontal="left"/>
    </xf>
    <xf numFmtId="0" fontId="89" fillId="0" borderId="0" xfId="0" applyFont="1"/>
    <xf numFmtId="0" fontId="89" fillId="0" borderId="0" xfId="0" applyFont="1" applyFill="1"/>
    <xf numFmtId="0" fontId="14" fillId="0" borderId="19" xfId="0" applyFont="1" applyBorder="1" applyAlignment="1">
      <alignment horizontal="left"/>
    </xf>
    <xf numFmtId="0" fontId="41" fillId="0" borderId="0" xfId="0" applyFont="1"/>
    <xf numFmtId="0" fontId="6" fillId="0" borderId="19" xfId="0" applyFont="1" applyBorder="1" applyAlignment="1">
      <alignment horizontal="left"/>
    </xf>
    <xf numFmtId="0" fontId="6" fillId="0" borderId="19" xfId="0" applyFont="1" applyFill="1" applyBorder="1"/>
    <xf numFmtId="0" fontId="6" fillId="0" borderId="19" xfId="0" applyFont="1" applyBorder="1" applyAlignment="1">
      <alignment horizontal="center"/>
    </xf>
    <xf numFmtId="0" fontId="6" fillId="29" borderId="0" xfId="0" applyFont="1" applyFill="1"/>
    <xf numFmtId="0" fontId="6" fillId="29" borderId="0" xfId="0" applyFont="1" applyFill="1" applyBorder="1"/>
    <xf numFmtId="0" fontId="6" fillId="29" borderId="0" xfId="0" applyFont="1" applyFill="1" applyBorder="1" applyAlignment="1">
      <alignment horizontal="center"/>
    </xf>
    <xf numFmtId="0" fontId="6" fillId="0" borderId="22" xfId="0" applyFont="1" applyBorder="1" applyAlignment="1">
      <alignment horizontal="left"/>
    </xf>
    <xf numFmtId="0" fontId="6" fillId="0" borderId="22" xfId="0" applyFont="1" applyBorder="1"/>
    <xf numFmtId="0" fontId="6" fillId="0" borderId="22" xfId="0" applyFont="1" applyFill="1" applyBorder="1"/>
    <xf numFmtId="0" fontId="6" fillId="0" borderId="22" xfId="0" applyFont="1" applyBorder="1" applyAlignment="1">
      <alignment horizontal="center"/>
    </xf>
    <xf numFmtId="14" fontId="6" fillId="0" borderId="19" xfId="0" applyNumberFormat="1" applyFont="1" applyBorder="1" applyAlignment="1">
      <alignment horizontal="left"/>
    </xf>
    <xf numFmtId="14" fontId="10" fillId="29" borderId="0" xfId="0" applyNumberFormat="1" applyFont="1" applyFill="1" applyAlignment="1">
      <alignment horizontal="center"/>
    </xf>
    <xf numFmtId="0" fontId="10" fillId="29" borderId="0" xfId="0" applyFont="1" applyFill="1" applyBorder="1" applyAlignment="1">
      <alignment horizontal="center"/>
    </xf>
    <xf numFmtId="14" fontId="10" fillId="29" borderId="0" xfId="0" applyNumberFormat="1" applyFont="1" applyFill="1" applyBorder="1" applyAlignment="1">
      <alignment horizontal="center"/>
    </xf>
    <xf numFmtId="4" fontId="10" fillId="0" borderId="19" xfId="309" applyNumberFormat="1" applyFont="1" applyBorder="1" applyAlignment="1">
      <alignment horizontal="center" wrapText="1"/>
    </xf>
    <xf numFmtId="0" fontId="6" fillId="26" borderId="0" xfId="0" applyFont="1" applyFill="1" applyAlignment="1">
      <alignment horizontal="center"/>
    </xf>
    <xf numFmtId="1" fontId="6" fillId="0" borderId="0" xfId="0" applyNumberFormat="1" applyFont="1" applyAlignment="1">
      <alignment horizontal="center"/>
    </xf>
    <xf numFmtId="0" fontId="10" fillId="0" borderId="0" xfId="0" applyFont="1" applyAlignment="1">
      <alignment horizontal="left"/>
    </xf>
    <xf numFmtId="0" fontId="10" fillId="0" borderId="0" xfId="0" applyFont="1" applyAlignment="1">
      <alignment horizontal="right"/>
    </xf>
    <xf numFmtId="0" fontId="42" fillId="0" borderId="0" xfId="0" applyFont="1"/>
    <xf numFmtId="0" fontId="90" fillId="31" borderId="16" xfId="0" applyFont="1" applyFill="1" applyBorder="1" applyAlignment="1">
      <alignment horizontal="centerContinuous"/>
    </xf>
    <xf numFmtId="0" fontId="92" fillId="0" borderId="19" xfId="0" applyFont="1" applyBorder="1" applyAlignment="1">
      <alignment horizontal="centerContinuous"/>
    </xf>
    <xf numFmtId="0" fontId="91" fillId="0" borderId="0" xfId="0" applyFont="1" applyFill="1" applyBorder="1" applyAlignment="1">
      <alignment horizontal="centerContinuous"/>
    </xf>
    <xf numFmtId="0" fontId="91" fillId="29" borderId="0" xfId="0" applyFont="1" applyFill="1" applyBorder="1" applyAlignment="1">
      <alignment horizontal="centerContinuous"/>
    </xf>
    <xf numFmtId="4" fontId="90" fillId="0" borderId="19" xfId="309" applyNumberFormat="1" applyFont="1" applyBorder="1" applyAlignment="1">
      <alignment horizontal="center" wrapText="1"/>
    </xf>
    <xf numFmtId="4" fontId="90" fillId="0" borderId="0" xfId="309" applyNumberFormat="1" applyFont="1" applyFill="1" applyBorder="1" applyAlignment="1">
      <alignment horizontal="center" wrapText="1"/>
    </xf>
    <xf numFmtId="4" fontId="90" fillId="29" borderId="0" xfId="309" applyNumberFormat="1" applyFont="1" applyFill="1" applyBorder="1" applyAlignment="1">
      <alignment horizontal="center" wrapText="1"/>
    </xf>
    <xf numFmtId="44" fontId="91" fillId="0" borderId="0" xfId="0" applyNumberFormat="1" applyFont="1" applyFill="1" applyBorder="1"/>
    <xf numFmtId="44" fontId="90" fillId="0" borderId="0" xfId="0" applyNumberFormat="1" applyFont="1" applyFill="1"/>
    <xf numFmtId="44" fontId="90" fillId="29" borderId="0" xfId="0" applyNumberFormat="1" applyFont="1" applyFill="1" applyBorder="1"/>
    <xf numFmtId="0" fontId="91" fillId="0" borderId="0" xfId="0" applyFont="1"/>
    <xf numFmtId="0" fontId="91" fillId="0" borderId="0" xfId="0" applyFont="1" applyFill="1"/>
    <xf numFmtId="44" fontId="90" fillId="0" borderId="0" xfId="0" applyNumberFormat="1" applyFont="1" applyFill="1" applyBorder="1"/>
    <xf numFmtId="0" fontId="93" fillId="32" borderId="16" xfId="0" applyFont="1" applyFill="1" applyBorder="1" applyAlignment="1">
      <alignment horizontal="centerContinuous"/>
    </xf>
    <xf numFmtId="0" fontId="94" fillId="32" borderId="21" xfId="0" applyFont="1" applyFill="1" applyBorder="1" applyAlignment="1">
      <alignment horizontal="centerContinuous"/>
    </xf>
    <xf numFmtId="0" fontId="95" fillId="0" borderId="19" xfId="0" applyFont="1" applyBorder="1" applyAlignment="1">
      <alignment horizontal="centerContinuous"/>
    </xf>
    <xf numFmtId="0" fontId="94" fillId="0" borderId="19" xfId="0" applyFont="1" applyBorder="1" applyAlignment="1">
      <alignment horizontal="centerContinuous"/>
    </xf>
    <xf numFmtId="4" fontId="93" fillId="0" borderId="19" xfId="309" applyNumberFormat="1" applyFont="1" applyBorder="1" applyAlignment="1">
      <alignment horizontal="center" wrapText="1"/>
    </xf>
    <xf numFmtId="0" fontId="94" fillId="0" borderId="0" xfId="0" applyFont="1"/>
    <xf numFmtId="44" fontId="93" fillId="0" borderId="0" xfId="0" applyNumberFormat="1" applyFont="1" applyFill="1"/>
    <xf numFmtId="0" fontId="94" fillId="0" borderId="0" xfId="0" applyFont="1" applyFill="1"/>
    <xf numFmtId="0" fontId="96" fillId="0" borderId="0" xfId="0" applyFont="1"/>
    <xf numFmtId="43" fontId="68" fillId="34" borderId="19" xfId="309" applyFont="1" applyFill="1" applyBorder="1" applyAlignment="1">
      <alignment horizontal="center"/>
    </xf>
    <xf numFmtId="43" fontId="68" fillId="34" borderId="19" xfId="309" applyFont="1" applyFill="1" applyBorder="1"/>
    <xf numFmtId="4" fontId="68" fillId="34" borderId="19" xfId="0" applyNumberFormat="1" applyFont="1" applyFill="1" applyBorder="1" applyAlignment="1">
      <alignment horizontal="center"/>
    </xf>
    <xf numFmtId="0" fontId="14" fillId="31" borderId="22" xfId="0" applyFont="1" applyFill="1" applyBorder="1" applyAlignment="1">
      <alignment horizontal="centerContinuous"/>
    </xf>
    <xf numFmtId="0" fontId="14" fillId="31" borderId="21" xfId="0" applyFont="1" applyFill="1" applyBorder="1" applyAlignment="1">
      <alignment horizontal="centerContinuous"/>
    </xf>
    <xf numFmtId="0" fontId="97" fillId="0" borderId="19" xfId="0" applyFont="1" applyBorder="1" applyAlignment="1">
      <alignment horizontal="centerContinuous"/>
    </xf>
    <xf numFmtId="0" fontId="97" fillId="0" borderId="0" xfId="0" applyFont="1" applyFill="1" applyBorder="1" applyAlignment="1">
      <alignment horizontal="centerContinuous"/>
    </xf>
    <xf numFmtId="0" fontId="97" fillId="0" borderId="0" xfId="0" applyFont="1" applyAlignment="1">
      <alignment horizontal="center"/>
    </xf>
    <xf numFmtId="0" fontId="97" fillId="0" borderId="0" xfId="0" applyFont="1" applyAlignment="1">
      <alignment horizontal="center" wrapText="1"/>
    </xf>
    <xf numFmtId="0" fontId="97" fillId="0" borderId="0" xfId="0" applyFont="1" applyFill="1" applyBorder="1" applyAlignment="1">
      <alignment horizontal="center" wrapText="1"/>
    </xf>
    <xf numFmtId="0" fontId="98" fillId="0" borderId="19" xfId="0" applyFont="1" applyBorder="1" applyAlignment="1">
      <alignment horizontal="center"/>
    </xf>
    <xf numFmtId="0" fontId="98" fillId="0" borderId="19" xfId="0" applyFont="1" applyBorder="1" applyAlignment="1">
      <alignment horizontal="center" wrapText="1"/>
    </xf>
    <xf numFmtId="0" fontId="99" fillId="0" borderId="19" xfId="0" applyFont="1" applyFill="1" applyBorder="1" applyAlignment="1">
      <alignment horizontal="center" wrapText="1"/>
    </xf>
    <xf numFmtId="0" fontId="98" fillId="0" borderId="0" xfId="0" applyFont="1" applyFill="1" applyBorder="1" applyAlignment="1">
      <alignment horizontal="center" wrapText="1"/>
    </xf>
    <xf numFmtId="0" fontId="98" fillId="0" borderId="19" xfId="0" applyFont="1" applyFill="1" applyBorder="1" applyAlignment="1">
      <alignment horizontal="center"/>
    </xf>
    <xf numFmtId="8" fontId="98" fillId="0" borderId="0" xfId="0" applyNumberFormat="1" applyFont="1" applyFill="1" applyBorder="1"/>
    <xf numFmtId="8" fontId="97" fillId="0" borderId="0" xfId="0" applyNumberFormat="1" applyFont="1" applyFill="1" applyBorder="1"/>
    <xf numFmtId="0" fontId="97" fillId="29" borderId="0" xfId="0" applyFont="1" applyFill="1" applyBorder="1" applyAlignment="1">
      <alignment horizontal="center"/>
    </xf>
    <xf numFmtId="0" fontId="97" fillId="0" borderId="0" xfId="0" applyFont="1" applyFill="1" applyBorder="1" applyAlignment="1">
      <alignment horizontal="center"/>
    </xf>
    <xf numFmtId="0" fontId="97" fillId="0" borderId="0" xfId="0" applyFont="1" applyBorder="1" applyAlignment="1">
      <alignment horizontal="center"/>
    </xf>
    <xf numFmtId="0" fontId="99" fillId="0" borderId="0" xfId="0" applyFont="1" applyFill="1" applyBorder="1" applyAlignment="1">
      <alignment horizontal="center"/>
    </xf>
    <xf numFmtId="8" fontId="99" fillId="0" borderId="0" xfId="0" applyNumberFormat="1" applyFont="1" applyFill="1" applyBorder="1"/>
    <xf numFmtId="4" fontId="90" fillId="0" borderId="0" xfId="309" applyNumberFormat="1" applyFont="1" applyBorder="1" applyAlignment="1">
      <alignment horizontal="center" wrapText="1"/>
    </xf>
    <xf numFmtId="0" fontId="90" fillId="0" borderId="0" xfId="0" applyFont="1" applyFill="1"/>
    <xf numFmtId="4" fontId="93" fillId="0" borderId="0" xfId="309" applyNumberFormat="1" applyFont="1" applyBorder="1" applyAlignment="1">
      <alignment horizontal="center" wrapText="1"/>
    </xf>
    <xf numFmtId="44" fontId="94" fillId="0" borderId="0" xfId="0" applyNumberFormat="1" applyFont="1" applyFill="1" applyBorder="1"/>
    <xf numFmtId="0" fontId="96" fillId="0" borderId="0" xfId="0" applyFont="1" applyAlignment="1">
      <alignment horizontal="center"/>
    </xf>
    <xf numFmtId="0" fontId="101" fillId="33" borderId="16" xfId="0" applyFont="1" applyFill="1" applyBorder="1" applyAlignment="1">
      <alignment horizontal="centerContinuous"/>
    </xf>
    <xf numFmtId="0" fontId="102" fillId="0" borderId="19" xfId="0" applyFont="1" applyBorder="1" applyAlignment="1">
      <alignment horizontal="centerContinuous"/>
    </xf>
    <xf numFmtId="0" fontId="103" fillId="0" borderId="19" xfId="0" applyFont="1" applyBorder="1" applyAlignment="1">
      <alignment horizontal="centerContinuous"/>
    </xf>
    <xf numFmtId="4" fontId="101" fillId="0" borderId="19" xfId="309" applyNumberFormat="1" applyFont="1" applyBorder="1" applyAlignment="1">
      <alignment horizontal="center" wrapText="1"/>
    </xf>
    <xf numFmtId="4" fontId="101" fillId="0" borderId="0" xfId="309" applyNumberFormat="1" applyFont="1" applyBorder="1" applyAlignment="1">
      <alignment horizontal="center" wrapText="1"/>
    </xf>
    <xf numFmtId="0" fontId="103" fillId="0" borderId="0" xfId="0" applyFont="1"/>
    <xf numFmtId="0" fontId="101" fillId="0" borderId="0" xfId="0" applyFont="1" applyFill="1"/>
    <xf numFmtId="0" fontId="105" fillId="0" borderId="0" xfId="0" applyFont="1" applyAlignment="1">
      <alignment horizontal="center"/>
    </xf>
    <xf numFmtId="0" fontId="105" fillId="0" borderId="0" xfId="0" applyFont="1"/>
    <xf numFmtId="0" fontId="106" fillId="0" borderId="19" xfId="0" applyFont="1" applyBorder="1" applyAlignment="1">
      <alignment horizontal="centerContinuous"/>
    </xf>
    <xf numFmtId="0" fontId="105" fillId="0" borderId="19" xfId="0" applyFont="1" applyBorder="1" applyAlignment="1">
      <alignment horizontal="centerContinuous"/>
    </xf>
    <xf numFmtId="4" fontId="104" fillId="0" borderId="19" xfId="309" applyNumberFormat="1" applyFont="1" applyBorder="1" applyAlignment="1">
      <alignment horizontal="center" wrapText="1"/>
    </xf>
    <xf numFmtId="4" fontId="104" fillId="0" borderId="0" xfId="309" applyNumberFormat="1" applyFont="1" applyBorder="1" applyAlignment="1">
      <alignment horizontal="center" wrapText="1"/>
    </xf>
    <xf numFmtId="0" fontId="103" fillId="33" borderId="21" xfId="0" applyFont="1" applyFill="1" applyBorder="1" applyAlignment="1">
      <alignment horizontal="centerContinuous"/>
    </xf>
    <xf numFmtId="0" fontId="103" fillId="0" borderId="0" xfId="0" applyFont="1" applyAlignment="1">
      <alignment horizontal="center"/>
    </xf>
    <xf numFmtId="0" fontId="107" fillId="0" borderId="0" xfId="0" applyFont="1"/>
    <xf numFmtId="0" fontId="98" fillId="0" borderId="0" xfId="0" applyFont="1" applyAlignment="1">
      <alignment horizontal="center" wrapText="1"/>
    </xf>
    <xf numFmtId="0" fontId="98" fillId="24" borderId="20" xfId="0" applyFont="1" applyFill="1" applyBorder="1"/>
    <xf numFmtId="42" fontId="98" fillId="0" borderId="0" xfId="0" applyNumberFormat="1" applyFont="1" applyFill="1" applyBorder="1"/>
    <xf numFmtId="42" fontId="97" fillId="0" borderId="0" xfId="0" applyNumberFormat="1" applyFont="1" applyFill="1" applyBorder="1"/>
    <xf numFmtId="42" fontId="98" fillId="0" borderId="19" xfId="0" applyNumberFormat="1" applyFont="1" applyFill="1" applyBorder="1"/>
    <xf numFmtId="42" fontId="97" fillId="0" borderId="17" xfId="0" applyNumberFormat="1" applyFont="1" applyFill="1" applyBorder="1"/>
    <xf numFmtId="42" fontId="97" fillId="0" borderId="24" xfId="0" applyNumberFormat="1" applyFont="1" applyFill="1" applyBorder="1"/>
    <xf numFmtId="42" fontId="98" fillId="0" borderId="0" xfId="0" applyNumberFormat="1" applyFont="1" applyBorder="1"/>
    <xf numFmtId="42" fontId="98" fillId="28" borderId="19" xfId="0" applyNumberFormat="1" applyFont="1" applyFill="1" applyBorder="1"/>
    <xf numFmtId="42" fontId="98" fillId="0" borderId="0" xfId="0" applyNumberFormat="1" applyFont="1"/>
    <xf numFmtId="42" fontId="97" fillId="0" borderId="0" xfId="0" applyNumberFormat="1" applyFont="1" applyBorder="1"/>
    <xf numFmtId="0" fontId="91" fillId="0" borderId="0" xfId="0" applyFont="1" applyAlignment="1">
      <alignment horizontal="center"/>
    </xf>
    <xf numFmtId="166" fontId="91" fillId="0" borderId="10" xfId="0" applyNumberFormat="1" applyFont="1" applyBorder="1"/>
    <xf numFmtId="166" fontId="91" fillId="0" borderId="32" xfId="0" applyNumberFormat="1" applyFont="1" applyBorder="1"/>
    <xf numFmtId="166" fontId="91" fillId="27" borderId="10" xfId="0" applyNumberFormat="1" applyFont="1" applyFill="1" applyBorder="1"/>
    <xf numFmtId="166" fontId="91" fillId="0" borderId="10" xfId="0" applyNumberFormat="1" applyFont="1" applyFill="1" applyBorder="1"/>
    <xf numFmtId="0" fontId="67" fillId="0" borderId="12" xfId="0" applyFont="1" applyFill="1" applyBorder="1" applyAlignment="1">
      <alignment horizontal="centerContinuous"/>
    </xf>
    <xf numFmtId="44" fontId="93" fillId="0" borderId="0" xfId="0" applyNumberFormat="1" applyFont="1" applyFill="1" applyBorder="1"/>
    <xf numFmtId="0" fontId="96" fillId="0" borderId="0" xfId="0" applyFont="1" applyFill="1"/>
    <xf numFmtId="4" fontId="108" fillId="0" borderId="19" xfId="309" applyNumberFormat="1" applyFont="1" applyBorder="1" applyAlignment="1">
      <alignment horizontal="center" wrapText="1"/>
    </xf>
    <xf numFmtId="4" fontId="108" fillId="0" borderId="0" xfId="309" applyNumberFormat="1" applyFont="1" applyBorder="1" applyAlignment="1">
      <alignment horizontal="center" wrapText="1"/>
    </xf>
    <xf numFmtId="44" fontId="96" fillId="0" borderId="0" xfId="0" applyNumberFormat="1" applyFont="1" applyFill="1" applyBorder="1"/>
    <xf numFmtId="44" fontId="108" fillId="0" borderId="0" xfId="0" applyNumberFormat="1" applyFont="1" applyFill="1"/>
    <xf numFmtId="44" fontId="108" fillId="0" borderId="0" xfId="0" applyNumberFormat="1" applyFont="1" applyFill="1" applyBorder="1"/>
    <xf numFmtId="0" fontId="111" fillId="0" borderId="0" xfId="0" applyFont="1" applyFill="1"/>
    <xf numFmtId="4" fontId="110" fillId="0" borderId="19" xfId="309" applyNumberFormat="1" applyFont="1" applyBorder="1" applyAlignment="1">
      <alignment horizontal="center" wrapText="1"/>
    </xf>
    <xf numFmtId="4" fontId="110" fillId="0" borderId="0" xfId="309" applyNumberFormat="1" applyFont="1" applyBorder="1" applyAlignment="1">
      <alignment horizontal="center" wrapText="1"/>
    </xf>
    <xf numFmtId="44" fontId="111" fillId="0" borderId="0" xfId="0" applyNumberFormat="1" applyFont="1" applyFill="1" applyBorder="1"/>
    <xf numFmtId="44" fontId="110" fillId="0" borderId="0" xfId="0" applyNumberFormat="1" applyFont="1" applyFill="1"/>
    <xf numFmtId="44" fontId="110" fillId="0" borderId="0" xfId="0" applyNumberFormat="1" applyFont="1" applyFill="1" applyBorder="1"/>
    <xf numFmtId="0" fontId="111" fillId="0" borderId="0" xfId="0" applyFont="1"/>
    <xf numFmtId="0" fontId="93" fillId="32" borderId="22" xfId="0" applyFont="1" applyFill="1" applyBorder="1" applyAlignment="1">
      <alignment horizontal="centerContinuous"/>
    </xf>
    <xf numFmtId="0" fontId="101" fillId="33" borderId="22" xfId="0" applyFont="1" applyFill="1" applyBorder="1" applyAlignment="1">
      <alignment horizontal="centerContinuous"/>
    </xf>
    <xf numFmtId="0" fontId="43" fillId="0" borderId="0" xfId="0" applyFont="1" applyFill="1" applyAlignment="1">
      <alignment horizontal="centerContinuous"/>
    </xf>
    <xf numFmtId="0" fontId="8" fillId="0" borderId="19" xfId="0" applyFont="1" applyFill="1" applyBorder="1" applyAlignment="1">
      <alignment horizontal="center"/>
    </xf>
    <xf numFmtId="0" fontId="67" fillId="30" borderId="0" xfId="0" applyFont="1" applyFill="1" applyAlignment="1">
      <alignment horizontal="center"/>
    </xf>
    <xf numFmtId="170" fontId="13" fillId="26" borderId="0" xfId="0" applyNumberFormat="1" applyFont="1" applyFill="1" applyBorder="1" applyAlignment="1">
      <alignment horizontal="center"/>
    </xf>
    <xf numFmtId="0" fontId="90" fillId="0" borderId="19" xfId="0" applyFont="1" applyBorder="1" applyAlignment="1">
      <alignment horizontal="center" wrapText="1"/>
    </xf>
    <xf numFmtId="0" fontId="90" fillId="0" borderId="0" xfId="0" applyFont="1" applyBorder="1" applyAlignment="1">
      <alignment horizontal="center" wrapText="1"/>
    </xf>
    <xf numFmtId="0" fontId="90" fillId="0" borderId="0" xfId="0" applyFont="1" applyBorder="1" applyAlignment="1">
      <alignment horizontal="left" wrapText="1"/>
    </xf>
    <xf numFmtId="38" fontId="90" fillId="0" borderId="0" xfId="0" applyNumberFormat="1" applyFont="1" applyAlignment="1">
      <alignment horizontal="center"/>
    </xf>
    <xf numFmtId="0" fontId="90" fillId="0" borderId="0" xfId="0" applyFont="1" applyFill="1" applyAlignment="1">
      <alignment horizontal="left"/>
    </xf>
    <xf numFmtId="0" fontId="91" fillId="30" borderId="0" xfId="0" applyFont="1" applyFill="1" applyAlignment="1">
      <alignment horizontal="center"/>
    </xf>
    <xf numFmtId="0" fontId="13" fillId="0" borderId="10" xfId="0" applyFont="1" applyBorder="1" applyAlignment="1">
      <alignment horizontal="center" wrapText="1"/>
    </xf>
    <xf numFmtId="0" fontId="7" fillId="0" borderId="19" xfId="0" applyFont="1" applyBorder="1" applyAlignment="1">
      <alignment horizontal="center" wrapText="1"/>
    </xf>
    <xf numFmtId="0" fontId="68" fillId="0" borderId="0" xfId="0" applyFont="1" applyFill="1" applyAlignment="1">
      <alignment horizontal="center"/>
    </xf>
    <xf numFmtId="0" fontId="67" fillId="30" borderId="0" xfId="0" applyFont="1" applyFill="1" applyBorder="1" applyAlignment="1">
      <alignment horizontal="center"/>
    </xf>
    <xf numFmtId="0" fontId="77" fillId="30" borderId="0" xfId="0" applyFont="1" applyFill="1"/>
    <xf numFmtId="170" fontId="13" fillId="0" borderId="0" xfId="0" applyNumberFormat="1" applyFont="1" applyFill="1" applyBorder="1" applyAlignment="1">
      <alignment horizontal="center"/>
    </xf>
    <xf numFmtId="2" fontId="13" fillId="0" borderId="0" xfId="0" applyNumberFormat="1" applyFont="1" applyFill="1" applyBorder="1" applyAlignment="1">
      <alignment horizontal="center"/>
    </xf>
    <xf numFmtId="2" fontId="13" fillId="0" borderId="19" xfId="0" applyNumberFormat="1" applyFont="1" applyFill="1" applyBorder="1" applyAlignment="1">
      <alignment horizontal="center"/>
    </xf>
    <xf numFmtId="42" fontId="67" fillId="0" borderId="0" xfId="0" applyNumberFormat="1" applyFont="1"/>
    <xf numFmtId="42" fontId="67" fillId="0" borderId="0" xfId="0" applyNumberFormat="1" applyFont="1" applyFill="1"/>
    <xf numFmtId="42" fontId="99" fillId="0" borderId="19" xfId="0" applyNumberFormat="1" applyFont="1" applyBorder="1"/>
    <xf numFmtId="42" fontId="99" fillId="28" borderId="19" xfId="0" applyNumberFormat="1" applyFont="1" applyFill="1" applyBorder="1"/>
    <xf numFmtId="42" fontId="97" fillId="0" borderId="25" xfId="0" applyNumberFormat="1" applyFont="1" applyFill="1" applyBorder="1"/>
    <xf numFmtId="0" fontId="13" fillId="0" borderId="22" xfId="0" applyFont="1" applyBorder="1" applyAlignment="1">
      <alignment horizontal="center" wrapText="1"/>
    </xf>
    <xf numFmtId="168" fontId="14" fillId="0" borderId="0" xfId="309" applyNumberFormat="1" applyFont="1" applyFill="1" applyBorder="1"/>
    <xf numFmtId="38" fontId="97" fillId="0" borderId="0" xfId="0" applyNumberFormat="1" applyFont="1" applyFill="1" applyBorder="1" applyAlignment="1">
      <alignment horizontal="center"/>
    </xf>
    <xf numFmtId="38" fontId="98" fillId="0" borderId="0" xfId="0" applyNumberFormat="1" applyFont="1" applyFill="1" applyBorder="1" applyAlignment="1">
      <alignment horizontal="center"/>
    </xf>
    <xf numFmtId="38" fontId="98" fillId="0" borderId="19" xfId="0" applyNumberFormat="1" applyFont="1" applyFill="1" applyBorder="1" applyAlignment="1">
      <alignment horizontal="center"/>
    </xf>
    <xf numFmtId="0" fontId="93" fillId="0" borderId="19" xfId="0" applyFont="1" applyBorder="1" applyAlignment="1">
      <alignment horizontal="center" wrapText="1"/>
    </xf>
    <xf numFmtId="38" fontId="94" fillId="26" borderId="0" xfId="309" applyNumberFormat="1" applyFont="1" applyFill="1" applyAlignment="1">
      <alignment horizontal="center"/>
    </xf>
    <xf numFmtId="38" fontId="94" fillId="26" borderId="19" xfId="309" applyNumberFormat="1" applyFont="1" applyFill="1" applyBorder="1" applyAlignment="1">
      <alignment horizontal="center"/>
    </xf>
    <xf numFmtId="38" fontId="93" fillId="0" borderId="0" xfId="0" applyNumberFormat="1" applyFont="1" applyAlignment="1">
      <alignment horizontal="center"/>
    </xf>
    <xf numFmtId="0" fontId="101" fillId="0" borderId="19" xfId="0" applyFont="1" applyBorder="1" applyAlignment="1">
      <alignment horizontal="center" wrapText="1"/>
    </xf>
    <xf numFmtId="0" fontId="101" fillId="0" borderId="0" xfId="0" applyFont="1" applyBorder="1" applyAlignment="1">
      <alignment horizontal="center" wrapText="1"/>
    </xf>
    <xf numFmtId="0" fontId="101" fillId="0" borderId="0" xfId="0" applyFont="1" applyBorder="1" applyAlignment="1">
      <alignment horizontal="left" wrapText="1"/>
    </xf>
    <xf numFmtId="38" fontId="103" fillId="26" borderId="0" xfId="309" applyNumberFormat="1" applyFont="1" applyFill="1" applyAlignment="1">
      <alignment horizontal="center"/>
    </xf>
    <xf numFmtId="38" fontId="103" fillId="26" borderId="19" xfId="309" applyNumberFormat="1" applyFont="1" applyFill="1" applyBorder="1" applyAlignment="1">
      <alignment horizontal="center"/>
    </xf>
    <xf numFmtId="38" fontId="101" fillId="0" borderId="0" xfId="0" applyNumberFormat="1" applyFont="1" applyAlignment="1">
      <alignment horizontal="center"/>
    </xf>
    <xf numFmtId="0" fontId="101" fillId="0" borderId="0" xfId="0" applyFont="1" applyFill="1" applyAlignment="1">
      <alignment horizontal="left"/>
    </xf>
    <xf numFmtId="0" fontId="103" fillId="30" borderId="0" xfId="0" applyFont="1" applyFill="1" applyAlignment="1">
      <alignment horizontal="center"/>
    </xf>
    <xf numFmtId="0" fontId="113" fillId="0" borderId="0" xfId="0" applyFont="1"/>
    <xf numFmtId="42" fontId="103" fillId="0" borderId="0" xfId="0" applyNumberFormat="1" applyFont="1" applyFill="1"/>
    <xf numFmtId="0" fontId="110" fillId="0" borderId="19" xfId="0" applyFont="1" applyBorder="1" applyAlignment="1">
      <alignment horizontal="center" wrapText="1"/>
    </xf>
    <xf numFmtId="0" fontId="110" fillId="0" borderId="0" xfId="0" applyFont="1" applyBorder="1" applyAlignment="1">
      <alignment horizontal="center" wrapText="1"/>
    </xf>
    <xf numFmtId="0" fontId="110" fillId="0" borderId="0" xfId="0" applyFont="1" applyBorder="1" applyAlignment="1">
      <alignment horizontal="left" wrapText="1"/>
    </xf>
    <xf numFmtId="38" fontId="111" fillId="26" borderId="0" xfId="309" applyNumberFormat="1" applyFont="1" applyFill="1" applyAlignment="1">
      <alignment horizontal="center"/>
    </xf>
    <xf numFmtId="38" fontId="111" fillId="26" borderId="19" xfId="309" applyNumberFormat="1" applyFont="1" applyFill="1" applyBorder="1" applyAlignment="1">
      <alignment horizontal="center"/>
    </xf>
    <xf numFmtId="38" fontId="110" fillId="0" borderId="0" xfId="0" applyNumberFormat="1" applyFont="1" applyAlignment="1">
      <alignment horizontal="center"/>
    </xf>
    <xf numFmtId="0" fontId="110" fillId="0" borderId="0" xfId="0" applyFont="1" applyFill="1" applyAlignment="1">
      <alignment horizontal="left"/>
    </xf>
    <xf numFmtId="0" fontId="111" fillId="30" borderId="0" xfId="0" applyFont="1" applyFill="1" applyAlignment="1">
      <alignment horizontal="center"/>
    </xf>
    <xf numFmtId="0" fontId="114" fillId="0" borderId="0" xfId="0" applyFont="1"/>
    <xf numFmtId="0" fontId="110" fillId="0" borderId="0" xfId="0" applyFont="1" applyFill="1"/>
    <xf numFmtId="42" fontId="111" fillId="0" borderId="0" xfId="0" applyNumberFormat="1" applyFont="1" applyFill="1"/>
    <xf numFmtId="0" fontId="98" fillId="30" borderId="0" xfId="0" applyFont="1" applyFill="1" applyBorder="1" applyAlignment="1">
      <alignment horizontal="center"/>
    </xf>
    <xf numFmtId="38" fontId="6" fillId="0" borderId="0" xfId="0" applyNumberFormat="1" applyFont="1" applyFill="1" applyBorder="1" applyAlignment="1">
      <alignment horizontal="center"/>
    </xf>
    <xf numFmtId="38" fontId="6" fillId="0" borderId="19" xfId="0" applyNumberFormat="1" applyFont="1" applyFill="1" applyBorder="1" applyAlignment="1">
      <alignment horizontal="center"/>
    </xf>
    <xf numFmtId="38" fontId="10" fillId="0" borderId="0" xfId="0" applyNumberFormat="1" applyFont="1" applyFill="1" applyAlignment="1">
      <alignment horizontal="center"/>
    </xf>
    <xf numFmtId="38" fontId="6" fillId="0" borderId="0" xfId="0" applyNumberFormat="1" applyFont="1" applyFill="1" applyAlignment="1">
      <alignment horizontal="center"/>
    </xf>
    <xf numFmtId="42" fontId="97" fillId="0" borderId="19" xfId="0" applyNumberFormat="1" applyFont="1" applyFill="1" applyBorder="1"/>
    <xf numFmtId="0" fontId="13" fillId="0" borderId="0" xfId="0" applyFont="1" applyFill="1"/>
    <xf numFmtId="42" fontId="98" fillId="30" borderId="0" xfId="0" applyNumberFormat="1" applyFont="1" applyFill="1" applyBorder="1" applyAlignment="1">
      <alignment horizontal="center"/>
    </xf>
    <xf numFmtId="0" fontId="67" fillId="0" borderId="0" xfId="0" applyFont="1" applyBorder="1" applyAlignment="1">
      <alignment horizontal="center"/>
    </xf>
    <xf numFmtId="14" fontId="67" fillId="26" borderId="19" xfId="0" applyNumberFormat="1" applyFont="1" applyFill="1" applyBorder="1" applyAlignment="1">
      <alignment horizontal="left"/>
    </xf>
    <xf numFmtId="0" fontId="68" fillId="0" borderId="0" xfId="0" applyFont="1" applyBorder="1" applyAlignment="1">
      <alignment horizontal="center"/>
    </xf>
    <xf numFmtId="14" fontId="14" fillId="0" borderId="0" xfId="0" quotePrefix="1" applyNumberFormat="1" applyFont="1" applyFill="1" applyAlignment="1">
      <alignment horizontal="center"/>
    </xf>
    <xf numFmtId="14" fontId="13" fillId="0" borderId="0" xfId="0" applyNumberFormat="1" applyFont="1" applyFill="1" applyAlignment="1">
      <alignment horizontal="center"/>
    </xf>
    <xf numFmtId="0" fontId="39" fillId="0" borderId="0" xfId="0" applyFont="1" applyFill="1" applyAlignment="1">
      <alignment horizontal="centerContinuous"/>
    </xf>
    <xf numFmtId="4" fontId="10" fillId="0" borderId="22" xfId="309" applyNumberFormat="1" applyFont="1" applyBorder="1" applyAlignment="1">
      <alignment horizontal="center" wrapText="1"/>
    </xf>
    <xf numFmtId="0" fontId="6" fillId="30" borderId="0" xfId="0" applyFont="1" applyFill="1" applyAlignment="1">
      <alignment horizontal="center"/>
    </xf>
    <xf numFmtId="0" fontId="10" fillId="30" borderId="0" xfId="0" applyFont="1" applyFill="1" applyAlignment="1">
      <alignment horizontal="center"/>
    </xf>
    <xf numFmtId="0" fontId="9" fillId="0" borderId="19" xfId="0" applyFont="1" applyBorder="1" applyAlignment="1">
      <alignment horizontal="center" wrapText="1"/>
    </xf>
    <xf numFmtId="44" fontId="90" fillId="0" borderId="0" xfId="0" applyNumberFormat="1" applyFont="1" applyBorder="1"/>
    <xf numFmtId="44" fontId="93" fillId="0" borderId="0" xfId="0" applyNumberFormat="1" applyFont="1" applyBorder="1"/>
    <xf numFmtId="44" fontId="101" fillId="0" borderId="0" xfId="0" applyNumberFormat="1" applyFont="1" applyBorder="1"/>
    <xf numFmtId="44" fontId="104" fillId="0" borderId="0" xfId="0" applyNumberFormat="1" applyFont="1" applyBorder="1"/>
    <xf numFmtId="44" fontId="101" fillId="0" borderId="0" xfId="0" applyNumberFormat="1" applyFont="1" applyFill="1" applyBorder="1"/>
    <xf numFmtId="44" fontId="104" fillId="0" borderId="0" xfId="0" applyNumberFormat="1" applyFont="1" applyFill="1" applyBorder="1"/>
    <xf numFmtId="14" fontId="6" fillId="0" borderId="0" xfId="0" quotePrefix="1" applyNumberFormat="1" applyFont="1" applyFill="1" applyAlignment="1">
      <alignment horizontal="center"/>
    </xf>
    <xf numFmtId="1" fontId="13" fillId="26" borderId="0" xfId="0" applyNumberFormat="1" applyFont="1" applyFill="1" applyBorder="1" applyAlignment="1">
      <alignment horizontal="center"/>
    </xf>
    <xf numFmtId="43" fontId="117" fillId="0" borderId="0" xfId="309" applyFont="1"/>
    <xf numFmtId="2" fontId="13" fillId="0" borderId="22" xfId="0" applyNumberFormat="1" applyFont="1" applyFill="1" applyBorder="1" applyAlignment="1">
      <alignment horizontal="center"/>
    </xf>
    <xf numFmtId="0" fontId="67" fillId="30" borderId="19" xfId="0" applyFont="1" applyFill="1" applyBorder="1" applyAlignment="1">
      <alignment horizontal="center"/>
    </xf>
    <xf numFmtId="0" fontId="10" fillId="0" borderId="0" xfId="0" applyFont="1" applyBorder="1" applyAlignment="1">
      <alignment horizontal="center"/>
    </xf>
    <xf numFmtId="38" fontId="94" fillId="26" borderId="0" xfId="0" applyNumberFormat="1" applyFont="1" applyFill="1" applyBorder="1" applyAlignment="1">
      <alignment horizontal="center"/>
    </xf>
    <xf numFmtId="38" fontId="94" fillId="26" borderId="19" xfId="0" applyNumberFormat="1" applyFont="1" applyFill="1" applyBorder="1" applyAlignment="1">
      <alignment horizontal="center"/>
    </xf>
    <xf numFmtId="38" fontId="93" fillId="0" borderId="0" xfId="0" applyNumberFormat="1" applyFont="1" applyFill="1" applyAlignment="1">
      <alignment horizontal="center"/>
    </xf>
    <xf numFmtId="4" fontId="10" fillId="0" borderId="0" xfId="309" applyNumberFormat="1" applyFont="1" applyBorder="1" applyAlignment="1">
      <alignment horizontal="center" wrapText="1"/>
    </xf>
    <xf numFmtId="38" fontId="96" fillId="26" borderId="0" xfId="0" applyNumberFormat="1" applyFont="1" applyFill="1" applyBorder="1" applyAlignment="1">
      <alignment horizontal="center"/>
    </xf>
    <xf numFmtId="38" fontId="96" fillId="26" borderId="19" xfId="0" applyNumberFormat="1" applyFont="1" applyFill="1" applyBorder="1" applyAlignment="1">
      <alignment horizontal="center"/>
    </xf>
    <xf numFmtId="38" fontId="108" fillId="0" borderId="0" xfId="0" applyNumberFormat="1" applyFont="1" applyFill="1" applyAlignment="1">
      <alignment horizontal="center"/>
    </xf>
    <xf numFmtId="38" fontId="91" fillId="26" borderId="0" xfId="0" applyNumberFormat="1" applyFont="1" applyFill="1" applyBorder="1" applyAlignment="1">
      <alignment horizontal="center"/>
    </xf>
    <xf numFmtId="38" fontId="91" fillId="26" borderId="19" xfId="0" applyNumberFormat="1" applyFont="1" applyFill="1" applyBorder="1" applyAlignment="1">
      <alignment horizontal="center"/>
    </xf>
    <xf numFmtId="38" fontId="90" fillId="0" borderId="0" xfId="0" applyNumberFormat="1" applyFont="1" applyFill="1" applyAlignment="1">
      <alignment horizontal="center"/>
    </xf>
    <xf numFmtId="0" fontId="90" fillId="0" borderId="0" xfId="0" applyFont="1" applyFill="1" applyAlignment="1">
      <alignment horizontal="right"/>
    </xf>
    <xf numFmtId="0" fontId="91" fillId="0" borderId="0" xfId="0" applyFont="1" applyFill="1" applyAlignment="1">
      <alignment horizontal="center"/>
    </xf>
    <xf numFmtId="0" fontId="91" fillId="30" borderId="19" xfId="0" applyFont="1" applyFill="1" applyBorder="1" applyAlignment="1">
      <alignment horizontal="center"/>
    </xf>
    <xf numFmtId="0" fontId="98" fillId="0" borderId="0" xfId="0" applyFont="1" applyFill="1" applyBorder="1" applyAlignment="1">
      <alignment horizontal="center"/>
    </xf>
    <xf numFmtId="8" fontId="98" fillId="0" borderId="0" xfId="309" applyNumberFormat="1" applyFont="1" applyFill="1" applyBorder="1"/>
    <xf numFmtId="0" fontId="118" fillId="0" borderId="0" xfId="0" applyFont="1"/>
    <xf numFmtId="0" fontId="118" fillId="0" borderId="0" xfId="0" applyFont="1" applyFill="1"/>
    <xf numFmtId="0" fontId="96" fillId="30" borderId="0" xfId="0" applyFont="1" applyFill="1" applyAlignment="1">
      <alignment horizontal="center"/>
    </xf>
    <xf numFmtId="0" fontId="96" fillId="30" borderId="19" xfId="0" applyFont="1" applyFill="1" applyBorder="1" applyAlignment="1">
      <alignment horizontal="center"/>
    </xf>
    <xf numFmtId="38" fontId="111" fillId="26" borderId="0" xfId="0" applyNumberFormat="1" applyFont="1" applyFill="1" applyBorder="1" applyAlignment="1">
      <alignment horizontal="center"/>
    </xf>
    <xf numFmtId="38" fontId="111" fillId="26" borderId="19" xfId="0" applyNumberFormat="1" applyFont="1" applyFill="1" applyBorder="1" applyAlignment="1">
      <alignment horizontal="center"/>
    </xf>
    <xf numFmtId="38" fontId="110" fillId="0" borderId="0" xfId="0" applyNumberFormat="1" applyFont="1" applyFill="1" applyAlignment="1">
      <alignment horizontal="center"/>
    </xf>
    <xf numFmtId="0" fontId="111" fillId="30" borderId="19" xfId="0" applyFont="1" applyFill="1" applyBorder="1" applyAlignment="1">
      <alignment horizontal="center"/>
    </xf>
    <xf numFmtId="0" fontId="6" fillId="30" borderId="19" xfId="0" applyFont="1" applyFill="1" applyBorder="1" applyAlignment="1">
      <alignment horizontal="center"/>
    </xf>
    <xf numFmtId="4" fontId="10" fillId="0" borderId="0" xfId="309" applyNumberFormat="1" applyFont="1" applyFill="1" applyBorder="1" applyAlignment="1">
      <alignment horizontal="center" wrapText="1"/>
    </xf>
    <xf numFmtId="0" fontId="67" fillId="0" borderId="0" xfId="0" quotePrefix="1" applyFont="1" applyBorder="1" applyAlignment="1">
      <alignment horizontal="center"/>
    </xf>
    <xf numFmtId="6" fontId="119" fillId="26" borderId="31" xfId="0" applyNumberFormat="1" applyFont="1" applyFill="1" applyBorder="1" applyAlignment="1">
      <alignment horizontal="centerContinuous"/>
    </xf>
    <xf numFmtId="6" fontId="119" fillId="26" borderId="10" xfId="0" applyNumberFormat="1" applyFont="1" applyFill="1" applyBorder="1" applyAlignment="1">
      <alignment horizontal="centerContinuous"/>
    </xf>
    <xf numFmtId="6" fontId="119" fillId="26" borderId="32" xfId="0" applyNumberFormat="1" applyFont="1" applyFill="1" applyBorder="1" applyAlignment="1">
      <alignment horizontal="centerContinuous"/>
    </xf>
    <xf numFmtId="0" fontId="69" fillId="0" borderId="0" xfId="0" applyFont="1" applyFill="1"/>
    <xf numFmtId="14" fontId="19" fillId="26" borderId="23" xfId="0" applyNumberFormat="1" applyFont="1" applyFill="1" applyBorder="1" applyAlignment="1" applyProtection="1">
      <alignment horizontal="center" shrinkToFit="1"/>
      <protection locked="0"/>
    </xf>
    <xf numFmtId="0" fontId="14" fillId="0" borderId="19" xfId="0" applyFont="1" applyBorder="1" applyAlignment="1">
      <alignment horizontal="center"/>
    </xf>
    <xf numFmtId="6" fontId="67" fillId="0" borderId="0" xfId="0" applyNumberFormat="1" applyFont="1"/>
    <xf numFmtId="14" fontId="68" fillId="0" borderId="0" xfId="0" applyNumberFormat="1" applyFont="1" applyFill="1"/>
    <xf numFmtId="14" fontId="67" fillId="0" borderId="0" xfId="0" applyNumberFormat="1" applyFont="1" applyAlignment="1">
      <alignment horizontal="center"/>
    </xf>
    <xf numFmtId="14" fontId="67" fillId="0" borderId="0" xfId="0" applyNumberFormat="1" applyFont="1"/>
    <xf numFmtId="0" fontId="120" fillId="0" borderId="0" xfId="0" applyFont="1" applyBorder="1" applyAlignment="1">
      <alignment horizontal="left"/>
    </xf>
    <xf numFmtId="0" fontId="121" fillId="0" borderId="0" xfId="0" applyFont="1" applyFill="1" applyBorder="1" applyAlignment="1">
      <alignment horizontal="centerContinuous"/>
    </xf>
    <xf numFmtId="14" fontId="71" fillId="0" borderId="0" xfId="0" applyNumberFormat="1" applyFont="1" applyFill="1" applyBorder="1" applyAlignment="1">
      <alignment horizontal="centerContinuous"/>
    </xf>
    <xf numFmtId="0" fontId="68" fillId="0" borderId="0" xfId="0" applyFont="1" applyFill="1" applyAlignment="1">
      <alignment horizontal="centerContinuous"/>
    </xf>
    <xf numFmtId="0" fontId="122" fillId="0" borderId="0" xfId="0" applyFont="1" applyBorder="1" applyAlignment="1">
      <alignment horizontal="center"/>
    </xf>
    <xf numFmtId="0" fontId="69" fillId="0" borderId="16" xfId="0" applyFont="1" applyFill="1" applyBorder="1" applyAlignment="1">
      <alignment horizontal="left"/>
    </xf>
    <xf numFmtId="0" fontId="68" fillId="0" borderId="21" xfId="0" applyFont="1" applyFill="1" applyBorder="1"/>
    <xf numFmtId="6" fontId="68" fillId="0" borderId="0" xfId="0" applyNumberFormat="1" applyFont="1"/>
    <xf numFmtId="0" fontId="8" fillId="0" borderId="0" xfId="440" applyFont="1" applyAlignment="1">
      <alignment horizontal="center"/>
    </xf>
    <xf numFmtId="0" fontId="66" fillId="0" borderId="0" xfId="0" applyFont="1" applyAlignment="1">
      <alignment horizontal="center"/>
    </xf>
    <xf numFmtId="171" fontId="67" fillId="26" borderId="19" xfId="0" applyNumberFormat="1" applyFont="1" applyFill="1" applyBorder="1"/>
    <xf numFmtId="6" fontId="67" fillId="0" borderId="22" xfId="0" applyNumberFormat="1" applyFont="1" applyBorder="1"/>
    <xf numFmtId="0" fontId="67" fillId="0" borderId="22" xfId="0" applyFont="1" applyFill="1" applyBorder="1" applyAlignment="1">
      <alignment horizontal="left"/>
    </xf>
    <xf numFmtId="14" fontId="67" fillId="0" borderId="22" xfId="0" applyNumberFormat="1" applyFont="1" applyFill="1" applyBorder="1" applyAlignment="1">
      <alignment horizontal="left"/>
    </xf>
    <xf numFmtId="0" fontId="68" fillId="0" borderId="22" xfId="0" applyFont="1" applyBorder="1" applyAlignment="1">
      <alignment horizontal="right"/>
    </xf>
    <xf numFmtId="0" fontId="68" fillId="0" borderId="36" xfId="0" applyFont="1" applyBorder="1" applyAlignment="1">
      <alignment horizontal="center" wrapText="1"/>
    </xf>
    <xf numFmtId="0" fontId="66" fillId="0" borderId="16" xfId="0" applyFont="1" applyBorder="1" applyAlignment="1">
      <alignment horizontal="center"/>
    </xf>
    <xf numFmtId="166" fontId="66" fillId="0" borderId="16" xfId="0" applyNumberFormat="1" applyFont="1" applyBorder="1" applyAlignment="1">
      <alignment horizontal="center"/>
    </xf>
    <xf numFmtId="166" fontId="6" fillId="27" borderId="16" xfId="0" applyNumberFormat="1" applyFont="1" applyFill="1" applyBorder="1"/>
    <xf numFmtId="166" fontId="91" fillId="27" borderId="16" xfId="0" applyNumberFormat="1" applyFont="1" applyFill="1" applyBorder="1"/>
    <xf numFmtId="6" fontId="67" fillId="0" borderId="16" xfId="0" applyNumberFormat="1" applyFont="1" applyBorder="1"/>
    <xf numFmtId="166" fontId="87" fillId="0" borderId="16" xfId="0" applyNumberFormat="1" applyFont="1" applyBorder="1"/>
    <xf numFmtId="6" fontId="119" fillId="26" borderId="16" xfId="0" applyNumberFormat="1" applyFont="1" applyFill="1" applyBorder="1" applyAlignment="1">
      <alignment horizontal="centerContinuous"/>
    </xf>
    <xf numFmtId="166" fontId="67" fillId="0" borderId="16" xfId="0" applyNumberFormat="1" applyFont="1" applyBorder="1"/>
    <xf numFmtId="6" fontId="67" fillId="0" borderId="37" xfId="0" applyNumberFormat="1" applyFont="1" applyBorder="1"/>
    <xf numFmtId="0" fontId="123" fillId="0" borderId="0" xfId="0" applyFont="1"/>
    <xf numFmtId="14" fontId="67" fillId="26" borderId="0" xfId="0" applyNumberFormat="1" applyFont="1" applyFill="1" applyAlignment="1">
      <alignment horizontal="center"/>
    </xf>
    <xf numFmtId="0" fontId="67" fillId="0" borderId="0" xfId="0" applyFont="1"/>
    <xf numFmtId="44" fontId="91" fillId="0" borderId="0" xfId="0" applyNumberFormat="1" applyFont="1" applyFill="1" applyBorder="1"/>
    <xf numFmtId="0" fontId="67" fillId="0" borderId="0" xfId="0" applyFont="1"/>
    <xf numFmtId="0" fontId="78" fillId="30" borderId="0" xfId="0" applyFont="1" applyFill="1" applyAlignment="1">
      <alignment horizontal="center"/>
    </xf>
    <xf numFmtId="44" fontId="78" fillId="0" borderId="0" xfId="0" applyNumberFormat="1" applyFont="1" applyFill="1" applyBorder="1"/>
    <xf numFmtId="0" fontId="86" fillId="0" borderId="17" xfId="0" applyFont="1" applyBorder="1" applyAlignment="1"/>
    <xf numFmtId="0" fontId="124" fillId="0" borderId="17" xfId="0" applyFont="1" applyBorder="1" applyAlignment="1"/>
    <xf numFmtId="0" fontId="75" fillId="0" borderId="17" xfId="0" applyFont="1" applyBorder="1" applyAlignment="1"/>
    <xf numFmtId="0" fontId="124" fillId="0" borderId="0" xfId="0" applyFont="1" applyBorder="1" applyAlignment="1"/>
    <xf numFmtId="4" fontId="67" fillId="0" borderId="0" xfId="0" applyNumberFormat="1" applyFont="1" applyBorder="1"/>
    <xf numFmtId="0" fontId="125" fillId="30" borderId="0" xfId="0" applyFont="1" applyFill="1" applyAlignment="1">
      <alignment horizontal="center"/>
    </xf>
    <xf numFmtId="38" fontId="125" fillId="26" borderId="19" xfId="309" applyNumberFormat="1" applyFont="1" applyFill="1" applyBorder="1" applyAlignment="1">
      <alignment horizontal="center"/>
    </xf>
    <xf numFmtId="44" fontId="125" fillId="0" borderId="0" xfId="0" applyNumberFormat="1" applyFont="1" applyFill="1" applyBorder="1"/>
    <xf numFmtId="38" fontId="125" fillId="26" borderId="0" xfId="309" applyNumberFormat="1" applyFont="1" applyFill="1" applyAlignment="1">
      <alignment horizontal="center"/>
    </xf>
    <xf numFmtId="0" fontId="68" fillId="0" borderId="0" xfId="0" applyFont="1" applyAlignment="1">
      <alignment horizontal="right"/>
    </xf>
    <xf numFmtId="0" fontId="68" fillId="0" borderId="0" xfId="0" applyFont="1" applyFill="1" applyAlignment="1">
      <alignment horizontal="left"/>
    </xf>
    <xf numFmtId="0" fontId="68" fillId="0" borderId="27" xfId="0" applyFont="1" applyBorder="1" applyAlignment="1">
      <alignment horizontal="center" wrapText="1"/>
    </xf>
    <xf numFmtId="0" fontId="0" fillId="0" borderId="0" xfId="0"/>
    <xf numFmtId="0" fontId="67" fillId="0" borderId="0" xfId="0" applyFont="1"/>
    <xf numFmtId="0" fontId="0" fillId="0" borderId="0" xfId="0" applyAlignment="1">
      <alignment horizontal="centerContinuous"/>
    </xf>
    <xf numFmtId="0" fontId="79" fillId="0" borderId="0" xfId="0" applyFont="1" applyAlignment="1">
      <alignment horizontal="centerContinuous"/>
    </xf>
    <xf numFmtId="0" fontId="126" fillId="0" borderId="0" xfId="0" applyFont="1" applyAlignment="1">
      <alignment horizontal="left"/>
    </xf>
    <xf numFmtId="0" fontId="74" fillId="0" borderId="0" xfId="0" applyFont="1" applyFill="1" applyAlignment="1"/>
    <xf numFmtId="0" fontId="74" fillId="0" borderId="0" xfId="0" applyFont="1"/>
    <xf numFmtId="0" fontId="74" fillId="26" borderId="0" xfId="0" applyFont="1" applyFill="1" applyAlignment="1"/>
    <xf numFmtId="0" fontId="74" fillId="26" borderId="0" xfId="0" applyFont="1" applyFill="1"/>
    <xf numFmtId="0" fontId="127" fillId="0" borderId="0" xfId="0" applyFont="1" applyAlignment="1">
      <alignment horizontal="center" vertical="center"/>
    </xf>
    <xf numFmtId="0" fontId="128" fillId="0" borderId="0" xfId="0" applyFont="1"/>
    <xf numFmtId="0" fontId="0" fillId="0" borderId="0" xfId="0" applyAlignment="1"/>
    <xf numFmtId="0" fontId="129" fillId="0" borderId="0" xfId="0" applyFont="1" applyAlignment="1">
      <alignment horizontal="center" wrapText="1"/>
    </xf>
    <xf numFmtId="0" fontId="0" fillId="0" borderId="0" xfId="0" applyAlignment="1">
      <alignment horizontal="left" wrapText="1"/>
    </xf>
    <xf numFmtId="0" fontId="0" fillId="0" borderId="0" xfId="0"/>
    <xf numFmtId="0" fontId="0" fillId="0" borderId="0" xfId="0"/>
    <xf numFmtId="0" fontId="0" fillId="0" borderId="0" xfId="0" applyAlignment="1">
      <alignment horizontal="center"/>
    </xf>
    <xf numFmtId="0" fontId="130" fillId="0" borderId="0" xfId="0" applyFont="1" applyAlignment="1">
      <alignment horizontal="left"/>
    </xf>
    <xf numFmtId="0" fontId="131" fillId="0" borderId="0" xfId="0" applyFont="1" applyFill="1" applyAlignment="1"/>
    <xf numFmtId="0" fontId="131" fillId="0" borderId="0" xfId="0" applyFont="1"/>
    <xf numFmtId="0" fontId="2" fillId="26" borderId="0" xfId="0" applyFont="1" applyFill="1" applyAlignment="1"/>
    <xf numFmtId="0" fontId="2" fillId="26" borderId="0" xfId="0" applyFont="1" applyFill="1"/>
    <xf numFmtId="0" fontId="6" fillId="0" borderId="0" xfId="444" applyNumberFormat="1" applyFont="1" applyAlignment="1">
      <alignment horizontal="centerContinuous"/>
    </xf>
    <xf numFmtId="0" fontId="42" fillId="0" borderId="0" xfId="444" applyNumberFormat="1" applyFont="1" applyAlignment="1">
      <alignment horizontal="centerContinuous"/>
    </xf>
    <xf numFmtId="0" fontId="6" fillId="0" borderId="0" xfId="444" applyNumberFormat="1" applyFont="1"/>
    <xf numFmtId="0" fontId="6" fillId="26" borderId="0" xfId="444" applyNumberFormat="1" applyFont="1" applyFill="1" applyAlignment="1">
      <alignment horizontal="centerContinuous"/>
    </xf>
    <xf numFmtId="0" fontId="6" fillId="0" borderId="0" xfId="444" applyNumberFormat="1" applyFont="1" applyFill="1" applyAlignment="1">
      <alignment horizontal="centerContinuous"/>
    </xf>
    <xf numFmtId="0" fontId="10" fillId="0" borderId="0" xfId="444" applyNumberFormat="1" applyFont="1" applyAlignment="1"/>
    <xf numFmtId="0" fontId="10" fillId="0" borderId="0" xfId="444" applyNumberFormat="1" applyFont="1" applyBorder="1" applyAlignment="1">
      <alignment horizontal="left"/>
    </xf>
    <xf numFmtId="0" fontId="10" fillId="0" borderId="0" xfId="444" applyNumberFormat="1" applyFont="1" applyBorder="1" applyAlignment="1"/>
    <xf numFmtId="0" fontId="6" fillId="0" borderId="0" xfId="444" applyFont="1"/>
    <xf numFmtId="0" fontId="132" fillId="0" borderId="0" xfId="0" applyFont="1"/>
    <xf numFmtId="0" fontId="6" fillId="0" borderId="38" xfId="444" applyNumberFormat="1" applyFont="1" applyBorder="1" applyAlignment="1"/>
    <xf numFmtId="0" fontId="6" fillId="0" borderId="39" xfId="444" applyNumberFormat="1" applyFont="1" applyBorder="1" applyAlignment="1"/>
    <xf numFmtId="0" fontId="10" fillId="0" borderId="40" xfId="444" applyNumberFormat="1" applyFont="1" applyBorder="1" applyAlignment="1">
      <alignment horizontal="center"/>
    </xf>
    <xf numFmtId="0" fontId="10" fillId="0" borderId="41" xfId="444" applyNumberFormat="1" applyFont="1" applyBorder="1" applyAlignment="1">
      <alignment horizontal="center"/>
    </xf>
    <xf numFmtId="0" fontId="10" fillId="0" borderId="41" xfId="444" applyNumberFormat="1" applyFont="1" applyBorder="1" applyAlignment="1">
      <alignment horizontal="centerContinuous"/>
    </xf>
    <xf numFmtId="0" fontId="6" fillId="0" borderId="42" xfId="444" applyNumberFormat="1" applyFont="1" applyBorder="1"/>
    <xf numFmtId="0" fontId="6" fillId="0" borderId="42" xfId="444" applyNumberFormat="1" applyFont="1" applyBorder="1" applyAlignment="1"/>
    <xf numFmtId="0" fontId="10" fillId="0" borderId="43" xfId="444" applyNumberFormat="1" applyFont="1" applyBorder="1" applyAlignment="1">
      <alignment horizontal="center"/>
    </xf>
    <xf numFmtId="0" fontId="10" fillId="0" borderId="44" xfId="444" applyNumberFormat="1" applyFont="1" applyBorder="1" applyAlignment="1">
      <alignment horizontal="center"/>
    </xf>
    <xf numFmtId="0" fontId="6" fillId="0" borderId="45" xfId="444" applyNumberFormat="1" applyFont="1" applyBorder="1" applyAlignment="1"/>
    <xf numFmtId="0" fontId="9" fillId="0" borderId="43" xfId="444" applyNumberFormat="1" applyFont="1" applyBorder="1" applyAlignment="1">
      <alignment horizontal="center"/>
    </xf>
    <xf numFmtId="0" fontId="6" fillId="0" borderId="46" xfId="444" applyNumberFormat="1" applyFont="1" applyBorder="1" applyAlignment="1"/>
    <xf numFmtId="0" fontId="6" fillId="0" borderId="47" xfId="444" applyNumberFormat="1" applyFont="1" applyBorder="1" applyAlignment="1"/>
    <xf numFmtId="0" fontId="8" fillId="0" borderId="47" xfId="444" applyNumberFormat="1" applyFont="1" applyBorder="1" applyAlignment="1"/>
    <xf numFmtId="0" fontId="8" fillId="0" borderId="43" xfId="444" applyNumberFormat="1" applyFont="1" applyBorder="1" applyAlignment="1">
      <alignment horizontal="center"/>
    </xf>
    <xf numFmtId="0" fontId="6" fillId="0" borderId="44" xfId="444" applyNumberFormat="1" applyFont="1" applyBorder="1" applyAlignment="1"/>
    <xf numFmtId="0" fontId="10" fillId="0" borderId="42" xfId="444" applyNumberFormat="1" applyFont="1" applyBorder="1" applyAlignment="1"/>
    <xf numFmtId="42" fontId="6" fillId="26" borderId="43" xfId="444" applyNumberFormat="1" applyFont="1" applyFill="1" applyBorder="1" applyAlignment="1"/>
    <xf numFmtId="42" fontId="6" fillId="0" borderId="43" xfId="444" applyNumberFormat="1" applyFont="1" applyFill="1" applyBorder="1" applyAlignment="1"/>
    <xf numFmtId="0" fontId="10" fillId="0" borderId="46" xfId="444" applyNumberFormat="1" applyFont="1" applyBorder="1" applyAlignment="1"/>
    <xf numFmtId="0" fontId="10" fillId="0" borderId="47" xfId="444" applyNumberFormat="1" applyFont="1" applyBorder="1" applyAlignment="1"/>
    <xf numFmtId="0" fontId="6" fillId="0" borderId="44" xfId="444" applyNumberFormat="1" applyFont="1" applyBorder="1" applyAlignment="1">
      <alignment horizontal="center"/>
    </xf>
    <xf numFmtId="42" fontId="6" fillId="0" borderId="44" xfId="444" applyNumberFormat="1" applyFont="1" applyBorder="1" applyAlignment="1"/>
    <xf numFmtId="0" fontId="55" fillId="36" borderId="48" xfId="444" applyNumberFormat="1" applyFont="1" applyFill="1" applyBorder="1" applyAlignment="1">
      <alignment horizontal="centerContinuous"/>
    </xf>
    <xf numFmtId="42" fontId="6" fillId="36" borderId="49" xfId="444" applyNumberFormat="1" applyFont="1" applyFill="1" applyBorder="1" applyAlignment="1">
      <alignment horizontal="centerContinuous"/>
    </xf>
    <xf numFmtId="42" fontId="6" fillId="36" borderId="50" xfId="444" applyNumberFormat="1" applyFont="1" applyFill="1" applyBorder="1" applyAlignment="1">
      <alignment horizontal="centerContinuous"/>
    </xf>
    <xf numFmtId="0" fontId="8" fillId="0" borderId="44" xfId="444" applyNumberFormat="1" applyFont="1" applyBorder="1" applyAlignment="1">
      <alignment horizontal="center"/>
    </xf>
    <xf numFmtId="42" fontId="6" fillId="0" borderId="44" xfId="444" applyNumberFormat="1" applyFont="1" applyFill="1" applyBorder="1" applyAlignment="1"/>
    <xf numFmtId="42" fontId="6" fillId="36" borderId="44" xfId="444" applyNumberFormat="1" applyFont="1" applyFill="1" applyBorder="1" applyAlignment="1"/>
    <xf numFmtId="42" fontId="6" fillId="0" borderId="51" xfId="444" applyNumberFormat="1" applyFont="1" applyFill="1" applyBorder="1" applyAlignment="1"/>
    <xf numFmtId="0" fontId="6" fillId="0" borderId="49" xfId="444" applyNumberFormat="1" applyFont="1" applyBorder="1" applyAlignment="1"/>
    <xf numFmtId="0" fontId="6" fillId="0" borderId="0" xfId="444" applyNumberFormat="1" applyFont="1" applyBorder="1" applyAlignment="1"/>
    <xf numFmtId="0" fontId="6" fillId="0" borderId="43" xfId="444" applyNumberFormat="1" applyFont="1" applyBorder="1" applyAlignment="1">
      <alignment horizontal="center"/>
    </xf>
    <xf numFmtId="42" fontId="6" fillId="0" borderId="49" xfId="444" applyNumberFormat="1" applyFont="1" applyBorder="1" applyAlignment="1"/>
    <xf numFmtId="0" fontId="6" fillId="0" borderId="0" xfId="444" applyNumberFormat="1" applyFont="1" applyAlignment="1"/>
    <xf numFmtId="42" fontId="6" fillId="26" borderId="44" xfId="444" applyNumberFormat="1" applyFont="1" applyFill="1" applyBorder="1" applyAlignment="1"/>
    <xf numFmtId="0" fontId="10" fillId="0" borderId="47" xfId="444" applyNumberFormat="1" applyFont="1" applyBorder="1" applyAlignment="1">
      <alignment vertical="center"/>
    </xf>
    <xf numFmtId="0" fontId="6" fillId="0" borderId="47" xfId="444" applyNumberFormat="1" applyFont="1" applyBorder="1" applyAlignment="1">
      <alignment vertical="center"/>
    </xf>
    <xf numFmtId="0" fontId="8" fillId="0" borderId="44" xfId="444" applyNumberFormat="1" applyFont="1" applyBorder="1" applyAlignment="1">
      <alignment horizontal="center" wrapText="1"/>
    </xf>
    <xf numFmtId="42" fontId="6" fillId="26" borderId="44" xfId="444" applyNumberFormat="1" applyFont="1" applyFill="1" applyBorder="1" applyAlignment="1">
      <alignment vertical="center"/>
    </xf>
    <xf numFmtId="42" fontId="6" fillId="36" borderId="44" xfId="444" applyNumberFormat="1" applyFont="1" applyFill="1" applyBorder="1" applyAlignment="1">
      <alignment vertical="center"/>
    </xf>
    <xf numFmtId="42" fontId="6" fillId="0" borderId="51" xfId="444" applyNumberFormat="1" applyFont="1" applyFill="1" applyBorder="1" applyAlignment="1">
      <alignment vertical="center"/>
    </xf>
    <xf numFmtId="0" fontId="6" fillId="0" borderId="47" xfId="444" applyNumberFormat="1" applyFont="1" applyBorder="1"/>
    <xf numFmtId="42" fontId="6" fillId="25" borderId="44" xfId="444" applyNumberFormat="1" applyFont="1" applyFill="1" applyBorder="1" applyAlignment="1"/>
    <xf numFmtId="42" fontId="6" fillId="0" borderId="43" xfId="444" applyNumberFormat="1" applyFont="1" applyBorder="1" applyAlignment="1"/>
    <xf numFmtId="0" fontId="8" fillId="0" borderId="52" xfId="444" applyNumberFormat="1" applyFont="1" applyBorder="1" applyAlignment="1">
      <alignment horizontal="center"/>
    </xf>
    <xf numFmtId="0" fontId="8" fillId="0" borderId="43" xfId="444" applyNumberFormat="1" applyFont="1" applyBorder="1" applyAlignment="1">
      <alignment horizontal="center" wrapText="1"/>
    </xf>
    <xf numFmtId="42" fontId="6" fillId="30" borderId="43" xfId="444" applyNumberFormat="1" applyFont="1" applyFill="1" applyBorder="1" applyAlignment="1"/>
    <xf numFmtId="42" fontId="6" fillId="26" borderId="53" xfId="444" applyNumberFormat="1" applyFont="1" applyFill="1" applyBorder="1" applyAlignment="1"/>
    <xf numFmtId="42" fontId="6" fillId="30" borderId="53" xfId="444" applyNumberFormat="1" applyFont="1" applyFill="1" applyBorder="1" applyAlignment="1"/>
    <xf numFmtId="42" fontId="6" fillId="0" borderId="54" xfId="444" applyNumberFormat="1" applyFont="1" applyFill="1" applyBorder="1" applyAlignment="1"/>
    <xf numFmtId="0" fontId="6" fillId="0" borderId="39" xfId="444" applyNumberFormat="1" applyFont="1" applyBorder="1"/>
    <xf numFmtId="0" fontId="6" fillId="26" borderId="0" xfId="444" applyNumberFormat="1" applyFont="1" applyFill="1" applyAlignment="1"/>
    <xf numFmtId="0" fontId="10" fillId="0" borderId="0" xfId="444" applyNumberFormat="1" applyFont="1" applyBorder="1" applyAlignment="1">
      <alignment horizontal="right"/>
    </xf>
    <xf numFmtId="0" fontId="6" fillId="26" borderId="19" xfId="444" applyNumberFormat="1" applyFont="1" applyFill="1" applyBorder="1" applyAlignment="1"/>
    <xf numFmtId="0" fontId="6" fillId="0" borderId="0" xfId="444" applyNumberFormat="1" applyFont="1" applyBorder="1"/>
    <xf numFmtId="0" fontId="10" fillId="26" borderId="0" xfId="444" applyNumberFormat="1" applyFont="1" applyFill="1" applyAlignment="1"/>
    <xf numFmtId="0" fontId="6" fillId="26" borderId="19" xfId="444" applyFont="1" applyFill="1" applyBorder="1"/>
    <xf numFmtId="0" fontId="6" fillId="26" borderId="0" xfId="444" applyNumberFormat="1" applyFont="1" applyFill="1" applyAlignment="1">
      <alignment horizontal="left"/>
    </xf>
    <xf numFmtId="14" fontId="6" fillId="26" borderId="0" xfId="444" applyNumberFormat="1" applyFont="1" applyFill="1" applyAlignment="1"/>
    <xf numFmtId="0" fontId="10" fillId="26" borderId="19" xfId="444" applyNumberFormat="1" applyFont="1" applyFill="1" applyBorder="1" applyAlignment="1">
      <alignment horizontal="left"/>
    </xf>
    <xf numFmtId="0" fontId="10" fillId="26" borderId="19" xfId="444" applyNumberFormat="1" applyFont="1" applyFill="1" applyBorder="1" applyAlignment="1"/>
    <xf numFmtId="0" fontId="13" fillId="36" borderId="22" xfId="0" applyFont="1" applyFill="1" applyBorder="1" applyAlignment="1">
      <alignment horizontal="center"/>
    </xf>
    <xf numFmtId="0" fontId="13" fillId="36" borderId="22" xfId="0" applyFont="1" applyFill="1" applyBorder="1"/>
    <xf numFmtId="0" fontId="98" fillId="30" borderId="22" xfId="0" applyFont="1" applyFill="1" applyBorder="1" applyAlignment="1">
      <alignment horizontal="center"/>
    </xf>
    <xf numFmtId="42" fontId="98" fillId="30" borderId="22" xfId="0" applyNumberFormat="1" applyFont="1" applyFill="1" applyBorder="1"/>
    <xf numFmtId="0" fontId="13" fillId="0" borderId="16" xfId="0" applyFont="1" applyBorder="1" applyAlignment="1">
      <alignment horizontal="center" wrapText="1"/>
    </xf>
    <xf numFmtId="164" fontId="15" fillId="0" borderId="0" xfId="0" quotePrefix="1" applyNumberFormat="1" applyFont="1" applyFill="1" applyBorder="1" applyAlignment="1">
      <alignment horizontal="center"/>
    </xf>
    <xf numFmtId="42" fontId="97" fillId="30" borderId="0" xfId="0" applyNumberFormat="1" applyFont="1" applyFill="1" applyBorder="1"/>
    <xf numFmtId="42" fontId="98" fillId="30" borderId="19" xfId="309" applyNumberFormat="1" applyFont="1" applyFill="1" applyBorder="1"/>
    <xf numFmtId="166" fontId="97" fillId="0" borderId="0" xfId="317" applyNumberFormat="1" applyFont="1" applyFill="1" applyBorder="1"/>
    <xf numFmtId="0" fontId="5" fillId="26" borderId="0" xfId="0" applyFont="1" applyFill="1" applyBorder="1"/>
    <xf numFmtId="0" fontId="86" fillId="26" borderId="56" xfId="0" applyFont="1" applyFill="1" applyBorder="1" applyAlignment="1">
      <alignment horizontal="center"/>
    </xf>
    <xf numFmtId="0" fontId="84" fillId="0" borderId="0" xfId="0" applyFont="1"/>
    <xf numFmtId="0" fontId="91" fillId="0" borderId="46" xfId="444" applyNumberFormat="1" applyFont="1" applyBorder="1" applyAlignment="1"/>
    <xf numFmtId="0" fontId="91" fillId="0" borderId="47" xfId="444" applyNumberFormat="1" applyFont="1" applyBorder="1" applyAlignment="1"/>
    <xf numFmtId="42" fontId="91" fillId="0" borderId="44" xfId="444" applyNumberFormat="1" applyFont="1" applyFill="1" applyBorder="1" applyAlignment="1"/>
    <xf numFmtId="42" fontId="91" fillId="36" borderId="44" xfId="444" applyNumberFormat="1" applyFont="1" applyFill="1" applyBorder="1" applyAlignment="1"/>
    <xf numFmtId="42" fontId="91" fillId="0" borderId="51" xfId="444" applyNumberFormat="1" applyFont="1" applyFill="1" applyBorder="1" applyAlignment="1"/>
    <xf numFmtId="0" fontId="91" fillId="0" borderId="49" xfId="444" applyNumberFormat="1" applyFont="1" applyBorder="1" applyAlignment="1"/>
    <xf numFmtId="0" fontId="136" fillId="0" borderId="0" xfId="0" applyFont="1"/>
    <xf numFmtId="0" fontId="0" fillId="0" borderId="0" xfId="0" applyAlignment="1">
      <alignment vertical="top"/>
    </xf>
    <xf numFmtId="0" fontId="87" fillId="30" borderId="0" xfId="0" applyFont="1" applyFill="1" applyAlignment="1">
      <alignment horizontal="center"/>
    </xf>
    <xf numFmtId="0" fontId="98" fillId="38" borderId="0" xfId="0" applyFont="1" applyFill="1" applyBorder="1" applyAlignment="1">
      <alignment horizontal="center"/>
    </xf>
    <xf numFmtId="0" fontId="98" fillId="39" borderId="0" xfId="0" applyFont="1" applyFill="1" applyBorder="1" applyAlignment="1">
      <alignment horizontal="center"/>
    </xf>
    <xf numFmtId="0" fontId="13" fillId="39" borderId="0" xfId="0" applyFont="1" applyFill="1" applyBorder="1" applyAlignment="1">
      <alignment horizontal="center"/>
    </xf>
    <xf numFmtId="0" fontId="13" fillId="39" borderId="0" xfId="0" applyFont="1" applyFill="1" applyBorder="1"/>
    <xf numFmtId="0" fontId="138" fillId="0" borderId="0" xfId="0" applyFont="1" applyFill="1" applyBorder="1"/>
    <xf numFmtId="0" fontId="140" fillId="0" borderId="0" xfId="0" applyFont="1" applyFill="1" applyBorder="1" applyAlignment="1">
      <alignment horizontal="centerContinuous"/>
    </xf>
    <xf numFmtId="0" fontId="142" fillId="0" borderId="0" xfId="0" applyFont="1" applyFill="1" applyBorder="1"/>
    <xf numFmtId="0" fontId="138" fillId="0" borderId="19" xfId="0" applyFont="1" applyFill="1" applyBorder="1"/>
    <xf numFmtId="0" fontId="143" fillId="0" borderId="0" xfId="0" applyFont="1" applyFill="1" applyBorder="1" applyAlignment="1">
      <alignment horizontal="left"/>
    </xf>
    <xf numFmtId="0" fontId="144" fillId="31" borderId="16" xfId="440" applyFont="1" applyFill="1" applyBorder="1" applyAlignment="1">
      <alignment horizontal="centerContinuous"/>
    </xf>
    <xf numFmtId="0" fontId="145" fillId="31" borderId="21" xfId="0" applyFont="1" applyFill="1" applyBorder="1" applyAlignment="1">
      <alignment horizontal="centerContinuous"/>
    </xf>
    <xf numFmtId="39" fontId="145" fillId="26" borderId="0" xfId="316" applyNumberFormat="1" applyFont="1" applyFill="1" applyBorder="1"/>
    <xf numFmtId="169" fontId="145" fillId="26" borderId="19" xfId="316" applyNumberFormat="1" applyFont="1" applyFill="1" applyBorder="1"/>
    <xf numFmtId="42" fontId="146" fillId="0" borderId="0" xfId="316" applyNumberFormat="1" applyFont="1" applyFill="1" applyBorder="1"/>
    <xf numFmtId="39" fontId="145" fillId="0" borderId="0" xfId="316" applyNumberFormat="1" applyFont="1" applyFill="1" applyBorder="1"/>
    <xf numFmtId="40" fontId="145" fillId="26" borderId="0" xfId="316" applyNumberFormat="1" applyFont="1" applyFill="1" applyBorder="1"/>
    <xf numFmtId="0" fontId="145" fillId="0" borderId="0" xfId="0" applyFont="1" applyFill="1" applyBorder="1"/>
    <xf numFmtId="6" fontId="145" fillId="0" borderId="0" xfId="0" applyNumberFormat="1" applyFont="1" applyFill="1" applyBorder="1"/>
    <xf numFmtId="6" fontId="146" fillId="0" borderId="0" xfId="0" applyNumberFormat="1" applyFont="1" applyFill="1" applyBorder="1"/>
    <xf numFmtId="0" fontId="147" fillId="0" borderId="0" xfId="0" applyFont="1" applyFill="1" applyBorder="1"/>
    <xf numFmtId="0" fontId="146" fillId="0" borderId="0" xfId="440" applyFont="1" applyFill="1" applyBorder="1" applyAlignment="1">
      <alignment horizontal="center"/>
    </xf>
    <xf numFmtId="42" fontId="146" fillId="26" borderId="0" xfId="0" applyNumberFormat="1" applyFont="1" applyFill="1" applyBorder="1" applyAlignment="1">
      <alignment horizontal="center"/>
    </xf>
    <xf numFmtId="42" fontId="146" fillId="0" borderId="0" xfId="0" applyNumberFormat="1" applyFont="1" applyFill="1" applyBorder="1" applyAlignment="1">
      <alignment horizontal="center"/>
    </xf>
    <xf numFmtId="39" fontId="145" fillId="0" borderId="0" xfId="440" applyNumberFormat="1" applyFont="1" applyFill="1" applyBorder="1"/>
    <xf numFmtId="40" fontId="148" fillId="0" borderId="0" xfId="316" applyNumberFormat="1" applyFont="1" applyFill="1" applyBorder="1"/>
    <xf numFmtId="40" fontId="145" fillId="28" borderId="0" xfId="316" quotePrefix="1" applyNumberFormat="1" applyFont="1" applyFill="1" applyBorder="1"/>
    <xf numFmtId="39" fontId="146" fillId="0" borderId="0" xfId="440" applyNumberFormat="1" applyFont="1" applyFill="1" applyBorder="1"/>
    <xf numFmtId="42" fontId="145" fillId="26" borderId="0" xfId="0" applyNumberFormat="1" applyFont="1" applyFill="1" applyBorder="1"/>
    <xf numFmtId="42" fontId="145" fillId="26" borderId="19" xfId="0" applyNumberFormat="1" applyFont="1" applyFill="1" applyBorder="1"/>
    <xf numFmtId="42" fontId="146" fillId="0" borderId="0" xfId="0" applyNumberFormat="1" applyFont="1" applyFill="1" applyBorder="1"/>
    <xf numFmtId="6" fontId="146" fillId="0" borderId="0" xfId="0" applyNumberFormat="1" applyFont="1" applyFill="1" applyBorder="1" applyAlignment="1">
      <alignment horizontal="center"/>
    </xf>
    <xf numFmtId="0" fontId="146" fillId="0" borderId="0" xfId="440" applyFont="1" applyFill="1" applyBorder="1"/>
    <xf numFmtId="0" fontId="145" fillId="0" borderId="19" xfId="440" applyFont="1" applyFill="1" applyBorder="1" applyAlignment="1">
      <alignment horizontal="left"/>
    </xf>
    <xf numFmtId="0" fontId="145" fillId="0" borderId="19" xfId="440" applyFont="1" applyFill="1" applyBorder="1"/>
    <xf numFmtId="0" fontId="145" fillId="0" borderId="0" xfId="440" applyFont="1" applyFill="1" applyBorder="1"/>
    <xf numFmtId="0" fontId="149" fillId="0" borderId="0" xfId="0" applyFont="1" applyFill="1"/>
    <xf numFmtId="0" fontId="146" fillId="0" borderId="0" xfId="440" applyFont="1" applyFill="1" applyBorder="1" applyAlignment="1">
      <alignment horizontal="left"/>
    </xf>
    <xf numFmtId="0" fontId="145" fillId="0" borderId="22" xfId="440" applyFont="1" applyFill="1" applyBorder="1" applyAlignment="1">
      <alignment horizontal="left"/>
    </xf>
    <xf numFmtId="0" fontId="145" fillId="0" borderId="22" xfId="440" applyFont="1" applyFill="1" applyBorder="1"/>
    <xf numFmtId="14" fontId="146" fillId="0" borderId="0" xfId="440" applyNumberFormat="1" applyFont="1" applyFill="1" applyBorder="1" applyAlignment="1">
      <alignment horizontal="left"/>
    </xf>
    <xf numFmtId="14" fontId="145" fillId="0" borderId="22" xfId="440" applyNumberFormat="1" applyFont="1" applyFill="1" applyBorder="1" applyAlignment="1">
      <alignment horizontal="left"/>
    </xf>
    <xf numFmtId="0" fontId="145" fillId="0" borderId="22" xfId="440" applyFont="1" applyFill="1" applyBorder="1" applyAlignment="1">
      <alignment horizontal="center"/>
    </xf>
    <xf numFmtId="0" fontId="145" fillId="0" borderId="0" xfId="440" applyFont="1" applyFill="1" applyBorder="1" applyAlignment="1">
      <alignment horizontal="center"/>
    </xf>
    <xf numFmtId="172" fontId="145" fillId="0" borderId="0" xfId="440" applyNumberFormat="1" applyFont="1" applyFill="1" applyBorder="1" applyAlignment="1">
      <alignment horizontal="center"/>
    </xf>
    <xf numFmtId="14" fontId="134" fillId="0" borderId="0" xfId="0" applyNumberFormat="1" applyFont="1" applyFill="1" applyBorder="1" applyAlignment="1">
      <alignment horizontal="centerContinuous"/>
    </xf>
    <xf numFmtId="0" fontId="134" fillId="0" borderId="0" xfId="0" applyFont="1" applyFill="1" applyBorder="1" applyAlignment="1">
      <alignment horizontal="centerContinuous"/>
    </xf>
    <xf numFmtId="0" fontId="147" fillId="0" borderId="0" xfId="0" applyFont="1" applyFill="1" applyBorder="1" applyAlignment="1">
      <alignment horizontal="centerContinuous"/>
    </xf>
    <xf numFmtId="0" fontId="150" fillId="0" borderId="0" xfId="0" applyFont="1" applyFill="1" applyBorder="1"/>
    <xf numFmtId="0" fontId="107" fillId="0" borderId="0" xfId="0" applyFont="1" applyFill="1"/>
    <xf numFmtId="14" fontId="147" fillId="0" borderId="0" xfId="0" applyNumberFormat="1" applyFont="1" applyFill="1" applyBorder="1"/>
    <xf numFmtId="0" fontId="152" fillId="0" borderId="0" xfId="0" applyFont="1" applyFill="1" applyBorder="1"/>
    <xf numFmtId="14" fontId="152" fillId="0" borderId="0" xfId="0" applyNumberFormat="1" applyFont="1" applyFill="1" applyBorder="1"/>
    <xf numFmtId="0" fontId="153" fillId="0" borderId="0" xfId="0" applyFont="1" applyFill="1" applyBorder="1" applyAlignment="1">
      <alignment horizontal="left"/>
    </xf>
    <xf numFmtId="14" fontId="147" fillId="26" borderId="0" xfId="0" applyNumberFormat="1" applyFont="1" applyFill="1" applyBorder="1" applyAlignment="1">
      <alignment horizontal="center"/>
    </xf>
    <xf numFmtId="0" fontId="154" fillId="0" borderId="0" xfId="440" applyFont="1" applyFill="1" applyBorder="1"/>
    <xf numFmtId="6" fontId="146" fillId="0" borderId="0" xfId="0" applyNumberFormat="1" applyFont="1" applyFill="1" applyBorder="1" applyAlignment="1">
      <alignment horizontal="center" vertical="center"/>
    </xf>
    <xf numFmtId="169" fontId="156" fillId="0" borderId="0" xfId="316" applyNumberFormat="1" applyFont="1" applyFill="1" applyBorder="1"/>
    <xf numFmtId="0" fontId="146" fillId="0" borderId="0" xfId="0" applyFont="1" applyFill="1" applyBorder="1"/>
    <xf numFmtId="0" fontId="157" fillId="0" borderId="0" xfId="0" applyFont="1" applyFill="1"/>
    <xf numFmtId="0" fontId="159" fillId="0" borderId="0" xfId="0" applyFont="1" applyFill="1" applyBorder="1"/>
    <xf numFmtId="2" fontId="145" fillId="0" borderId="0" xfId="0" applyNumberFormat="1" applyFont="1" applyFill="1" applyBorder="1"/>
    <xf numFmtId="39" fontId="146" fillId="0" borderId="0" xfId="316" applyNumberFormat="1" applyFont="1" applyFill="1" applyBorder="1"/>
    <xf numFmtId="0" fontId="160" fillId="0" borderId="0" xfId="0" applyFont="1" applyFill="1" applyBorder="1"/>
    <xf numFmtId="0" fontId="145" fillId="0" borderId="0" xfId="0" applyFont="1" applyFill="1" applyBorder="1" applyAlignment="1">
      <alignment horizontal="center"/>
    </xf>
    <xf numFmtId="0" fontId="151" fillId="0" borderId="0" xfId="0" applyFont="1" applyFill="1" applyBorder="1" applyAlignment="1">
      <alignment horizontal="left"/>
    </xf>
    <xf numFmtId="0" fontId="146" fillId="0" borderId="0" xfId="0" applyFont="1" applyFill="1" applyBorder="1" applyAlignment="1">
      <alignment horizontal="center"/>
    </xf>
    <xf numFmtId="0" fontId="149" fillId="0" borderId="0" xfId="0" applyFont="1" applyFill="1" applyAlignment="1">
      <alignment horizontal="center"/>
    </xf>
    <xf numFmtId="0" fontId="149" fillId="0" borderId="0" xfId="0" applyFont="1" applyFill="1" applyBorder="1"/>
    <xf numFmtId="0" fontId="162" fillId="0" borderId="31" xfId="0" applyFont="1" applyBorder="1" applyAlignment="1">
      <alignment wrapText="1"/>
    </xf>
    <xf numFmtId="166" fontId="162" fillId="0" borderId="10" xfId="0" applyNumberFormat="1" applyFont="1" applyBorder="1"/>
    <xf numFmtId="166" fontId="162" fillId="0" borderId="10" xfId="0" applyNumberFormat="1" applyFont="1" applyFill="1" applyBorder="1"/>
    <xf numFmtId="166" fontId="162" fillId="0" borderId="16" xfId="0" applyNumberFormat="1" applyFont="1" applyBorder="1"/>
    <xf numFmtId="0" fontId="162" fillId="0" borderId="31" xfId="0" applyFont="1" applyFill="1" applyBorder="1" applyAlignment="1">
      <alignment horizontal="left" indent="3"/>
    </xf>
    <xf numFmtId="0" fontId="40" fillId="0" borderId="0" xfId="0" applyFont="1" applyFill="1" applyBorder="1" applyAlignment="1">
      <alignment horizontal="center"/>
    </xf>
    <xf numFmtId="0" fontId="164" fillId="0" borderId="0" xfId="0" applyFont="1"/>
    <xf numFmtId="0" fontId="71" fillId="0" borderId="0" xfId="0" applyFont="1"/>
    <xf numFmtId="0" fontId="161" fillId="0" borderId="0" xfId="0" applyFont="1"/>
    <xf numFmtId="0" fontId="13" fillId="26" borderId="0" xfId="0" applyFont="1" applyFill="1" applyBorder="1"/>
    <xf numFmtId="0" fontId="10" fillId="0" borderId="57" xfId="444" applyNumberFormat="1" applyFont="1" applyBorder="1" applyAlignment="1">
      <alignment horizontal="center"/>
    </xf>
    <xf numFmtId="0" fontId="6" fillId="0" borderId="0" xfId="444" applyFont="1" applyBorder="1"/>
    <xf numFmtId="0" fontId="10" fillId="0" borderId="58" xfId="444" applyNumberFormat="1" applyFont="1" applyBorder="1" applyAlignment="1">
      <alignment horizontal="center"/>
    </xf>
    <xf numFmtId="0" fontId="68" fillId="0" borderId="59" xfId="0" applyFont="1" applyBorder="1"/>
    <xf numFmtId="0" fontId="10" fillId="0" borderId="60" xfId="444" applyNumberFormat="1" applyFont="1" applyBorder="1" applyAlignment="1"/>
    <xf numFmtId="0" fontId="8" fillId="0" borderId="0" xfId="444" applyNumberFormat="1" applyFont="1" applyBorder="1" applyAlignment="1"/>
    <xf numFmtId="42" fontId="6" fillId="0" borderId="58" xfId="444" applyNumberFormat="1" applyFont="1" applyFill="1" applyBorder="1" applyAlignment="1"/>
    <xf numFmtId="42" fontId="6" fillId="0" borderId="60" xfId="444" applyNumberFormat="1" applyFont="1" applyBorder="1" applyAlignment="1"/>
    <xf numFmtId="42" fontId="6" fillId="0" borderId="60" xfId="444" applyNumberFormat="1" applyFont="1" applyFill="1" applyBorder="1" applyAlignment="1"/>
    <xf numFmtId="42" fontId="6" fillId="0" borderId="61" xfId="444" applyNumberFormat="1" applyFont="1" applyBorder="1" applyAlignment="1"/>
    <xf numFmtId="42" fontId="6" fillId="0" borderId="58" xfId="444" applyNumberFormat="1" applyFont="1" applyBorder="1" applyAlignment="1"/>
    <xf numFmtId="0" fontId="10" fillId="0" borderId="0" xfId="444" applyFont="1" applyBorder="1"/>
    <xf numFmtId="0" fontId="10" fillId="0" borderId="62" xfId="444" applyNumberFormat="1" applyFont="1" applyBorder="1" applyAlignment="1"/>
    <xf numFmtId="0" fontId="6" fillId="0" borderId="63" xfId="444" applyNumberFormat="1" applyFont="1" applyBorder="1" applyAlignment="1"/>
    <xf numFmtId="0" fontId="6" fillId="0" borderId="64" xfId="444" applyNumberFormat="1" applyFont="1" applyBorder="1" applyAlignment="1">
      <alignment horizontal="center"/>
    </xf>
    <xf numFmtId="42" fontId="6" fillId="0" borderId="64" xfId="444" applyNumberFormat="1" applyFont="1" applyFill="1" applyBorder="1" applyAlignment="1"/>
    <xf numFmtId="42" fontId="6" fillId="0" borderId="65" xfId="444" applyNumberFormat="1" applyFont="1" applyFill="1" applyBorder="1" applyAlignment="1"/>
    <xf numFmtId="170" fontId="13" fillId="28" borderId="0" xfId="0" applyNumberFormat="1" applyFont="1" applyFill="1" applyBorder="1" applyAlignment="1">
      <alignment horizontal="center"/>
    </xf>
    <xf numFmtId="168" fontId="14" fillId="28" borderId="24" xfId="309" applyNumberFormat="1" applyFont="1" applyFill="1" applyBorder="1" applyAlignment="1">
      <alignment horizontal="center"/>
    </xf>
    <xf numFmtId="42" fontId="98" fillId="28" borderId="0" xfId="0" applyNumberFormat="1" applyFont="1" applyFill="1" applyBorder="1"/>
    <xf numFmtId="42" fontId="97" fillId="28" borderId="0" xfId="0" applyNumberFormat="1" applyFont="1" applyFill="1" applyBorder="1"/>
    <xf numFmtId="42" fontId="97" fillId="28" borderId="24" xfId="0" applyNumberFormat="1" applyFont="1" applyFill="1" applyBorder="1"/>
    <xf numFmtId="42" fontId="97" fillId="28" borderId="25" xfId="0" applyNumberFormat="1" applyFont="1" applyFill="1" applyBorder="1"/>
    <xf numFmtId="166" fontId="97" fillId="26" borderId="0" xfId="317" applyNumberFormat="1" applyFont="1" applyFill="1" applyBorder="1"/>
    <xf numFmtId="42" fontId="98" fillId="28" borderId="0" xfId="309" applyNumberFormat="1" applyFont="1" applyFill="1" applyBorder="1"/>
    <xf numFmtId="0" fontId="146" fillId="26" borderId="10" xfId="440" quotePrefix="1" applyFont="1" applyFill="1" applyBorder="1" applyAlignment="1">
      <alignment horizontal="center"/>
    </xf>
    <xf numFmtId="14" fontId="147" fillId="26" borderId="0" xfId="0" quotePrefix="1" applyNumberFormat="1" applyFont="1" applyFill="1" applyBorder="1" applyAlignment="1">
      <alignment horizontal="center"/>
    </xf>
    <xf numFmtId="39" fontId="145" fillId="28" borderId="0" xfId="440" applyNumberFormat="1" applyFont="1" applyFill="1" applyBorder="1"/>
    <xf numFmtId="42" fontId="146" fillId="28" borderId="0" xfId="316" applyNumberFormat="1" applyFont="1" applyFill="1" applyBorder="1"/>
    <xf numFmtId="40" fontId="145" fillId="28" borderId="0" xfId="316" applyNumberFormat="1" applyFont="1" applyFill="1" applyBorder="1"/>
    <xf numFmtId="42" fontId="146" fillId="28" borderId="24" xfId="316" applyNumberFormat="1" applyFont="1" applyFill="1" applyBorder="1"/>
    <xf numFmtId="9" fontId="145" fillId="28" borderId="19" xfId="316" applyNumberFormat="1" applyFont="1" applyFill="1" applyBorder="1"/>
    <xf numFmtId="39" fontId="145" fillId="28" borderId="0" xfId="316" applyNumberFormat="1" applyFont="1" applyFill="1" applyBorder="1"/>
    <xf numFmtId="37" fontId="145" fillId="28" borderId="19" xfId="316" applyNumberFormat="1" applyFont="1" applyFill="1" applyBorder="1"/>
    <xf numFmtId="42" fontId="145" fillId="28" borderId="24" xfId="316" applyNumberFormat="1" applyFont="1" applyFill="1" applyBorder="1"/>
    <xf numFmtId="38" fontId="145" fillId="28" borderId="0" xfId="316" applyNumberFormat="1" applyFont="1" applyFill="1" applyBorder="1"/>
    <xf numFmtId="42" fontId="146" fillId="28" borderId="10" xfId="316" applyNumberFormat="1" applyFont="1" applyFill="1" applyBorder="1"/>
    <xf numFmtId="42" fontId="146" fillId="28" borderId="0" xfId="0" applyNumberFormat="1" applyFont="1" applyFill="1" applyBorder="1"/>
    <xf numFmtId="42" fontId="146" fillId="28" borderId="24" xfId="0" applyNumberFormat="1" applyFont="1" applyFill="1" applyBorder="1"/>
    <xf numFmtId="42" fontId="146" fillId="28" borderId="0" xfId="0" applyNumberFormat="1" applyFont="1" applyFill="1" applyBorder="1" applyAlignment="1">
      <alignment horizontal="center"/>
    </xf>
    <xf numFmtId="0" fontId="165" fillId="0" borderId="0" xfId="0" applyFont="1" applyFill="1" applyAlignment="1"/>
    <xf numFmtId="0" fontId="165" fillId="0" borderId="0" xfId="0" applyFont="1"/>
    <xf numFmtId="0" fontId="65" fillId="0" borderId="0" xfId="0" applyFont="1"/>
    <xf numFmtId="0" fontId="166" fillId="0" borderId="0" xfId="0" applyFont="1" applyFill="1" applyAlignment="1"/>
    <xf numFmtId="0" fontId="166" fillId="0" borderId="0" xfId="0" applyFont="1"/>
    <xf numFmtId="0" fontId="129" fillId="0" borderId="0" xfId="0" applyFont="1" applyAlignment="1">
      <alignment horizontal="center" wrapText="1"/>
    </xf>
    <xf numFmtId="0" fontId="135" fillId="0" borderId="0" xfId="0" quotePrefix="1" applyFont="1"/>
    <xf numFmtId="0" fontId="0" fillId="0" borderId="0" xfId="0"/>
    <xf numFmtId="0" fontId="168" fillId="0" borderId="0" xfId="0" applyFont="1"/>
    <xf numFmtId="0" fontId="74" fillId="0" borderId="0" xfId="0" applyFont="1"/>
    <xf numFmtId="0" fontId="169" fillId="0" borderId="0" xfId="0" applyFont="1"/>
    <xf numFmtId="0" fontId="103" fillId="0" borderId="0" xfId="0" applyFont="1" applyFill="1" applyBorder="1"/>
    <xf numFmtId="0" fontId="105" fillId="0" borderId="0" xfId="0" applyFont="1" applyFill="1" applyBorder="1"/>
    <xf numFmtId="167" fontId="67" fillId="0" borderId="19" xfId="0" applyNumberFormat="1" applyFont="1" applyBorder="1" applyAlignment="1">
      <alignment horizontal="left"/>
    </xf>
    <xf numFmtId="0" fontId="6" fillId="29" borderId="0" xfId="0" applyFont="1" applyFill="1" applyAlignment="1">
      <alignment horizontal="center"/>
    </xf>
    <xf numFmtId="0" fontId="10" fillId="29" borderId="16" xfId="0" applyFont="1" applyFill="1" applyBorder="1" applyAlignment="1">
      <alignment horizontal="centerContinuous"/>
    </xf>
    <xf numFmtId="0" fontId="6" fillId="29" borderId="21" xfId="0" applyFont="1" applyFill="1" applyBorder="1" applyAlignment="1">
      <alignment horizontal="centerContinuous"/>
    </xf>
    <xf numFmtId="0" fontId="39" fillId="29" borderId="19" xfId="0" applyFont="1" applyFill="1" applyBorder="1" applyAlignment="1">
      <alignment horizontal="centerContinuous"/>
    </xf>
    <xf numFmtId="0" fontId="6" fillId="29" borderId="19" xfId="0" applyFont="1" applyFill="1" applyBorder="1" applyAlignment="1">
      <alignment horizontal="centerContinuous"/>
    </xf>
    <xf numFmtId="4" fontId="10" fillId="29" borderId="19" xfId="309" applyNumberFormat="1" applyFont="1" applyFill="1" applyBorder="1" applyAlignment="1">
      <alignment horizontal="center" wrapText="1"/>
    </xf>
    <xf numFmtId="44" fontId="10" fillId="29" borderId="0" xfId="0" applyNumberFormat="1" applyFont="1" applyFill="1" applyBorder="1"/>
    <xf numFmtId="0" fontId="10" fillId="0" borderId="0" xfId="0" applyFont="1" applyFill="1" applyAlignment="1">
      <alignment horizontal="right" vertical="center"/>
    </xf>
    <xf numFmtId="0" fontId="170" fillId="0" borderId="66" xfId="0" applyFont="1" applyBorder="1" applyAlignment="1">
      <alignment horizontal="center" wrapText="1"/>
    </xf>
    <xf numFmtId="0" fontId="172" fillId="0" borderId="0" xfId="0" applyFont="1" applyFill="1"/>
    <xf numFmtId="4" fontId="171" fillId="0" borderId="19" xfId="309" applyNumberFormat="1" applyFont="1" applyBorder="1" applyAlignment="1">
      <alignment horizontal="center" wrapText="1"/>
    </xf>
    <xf numFmtId="0" fontId="172" fillId="0" borderId="0" xfId="0" applyFont="1"/>
    <xf numFmtId="0" fontId="171" fillId="0" borderId="0" xfId="0" applyFont="1" applyBorder="1" applyAlignment="1">
      <alignment horizontal="center"/>
    </xf>
    <xf numFmtId="0" fontId="171" fillId="0" borderId="0" xfId="0" applyFont="1"/>
    <xf numFmtId="0" fontId="175" fillId="0" borderId="0" xfId="0" applyFont="1" applyBorder="1" applyAlignment="1">
      <alignment horizontal="left"/>
    </xf>
    <xf numFmtId="42" fontId="171" fillId="0" borderId="0" xfId="0" applyNumberFormat="1" applyFont="1" applyFill="1"/>
    <xf numFmtId="42" fontId="171" fillId="0" borderId="0" xfId="0" applyNumberFormat="1" applyFont="1"/>
    <xf numFmtId="0" fontId="171" fillId="0" borderId="0" xfId="0" applyFont="1" applyFill="1"/>
    <xf numFmtId="0" fontId="14" fillId="0" borderId="0" xfId="0" applyFont="1" applyBorder="1" applyAlignment="1">
      <alignment horizontal="left"/>
    </xf>
    <xf numFmtId="42" fontId="171" fillId="0" borderId="0" xfId="0" applyNumberFormat="1" applyFont="1" applyFill="1" applyBorder="1"/>
    <xf numFmtId="0" fontId="171" fillId="0" borderId="0" xfId="0" applyFont="1" applyFill="1" applyBorder="1"/>
    <xf numFmtId="0" fontId="111" fillId="0" borderId="0" xfId="0" applyFont="1" applyFill="1" applyBorder="1"/>
    <xf numFmtId="0" fontId="6" fillId="0" borderId="0" xfId="0" applyFont="1" applyFill="1" applyBorder="1"/>
    <xf numFmtId="0" fontId="96" fillId="0" borderId="0" xfId="0" applyFont="1" applyFill="1" applyBorder="1"/>
    <xf numFmtId="0" fontId="174" fillId="0" borderId="0" xfId="0" applyFont="1"/>
    <xf numFmtId="166" fontId="141" fillId="26" borderId="25" xfId="317" applyNumberFormat="1" applyFont="1" applyFill="1" applyBorder="1"/>
    <xf numFmtId="0" fontId="176" fillId="0" borderId="0" xfId="0" applyFont="1"/>
    <xf numFmtId="0" fontId="41" fillId="0" borderId="0" xfId="0" applyFont="1" applyAlignment="1">
      <alignment horizontal="centerContinuous"/>
    </xf>
    <xf numFmtId="0" fontId="5" fillId="0" borderId="0" xfId="0" applyFont="1" applyAlignment="1">
      <alignment horizontal="centerContinuous"/>
    </xf>
    <xf numFmtId="0" fontId="6" fillId="0" borderId="0" xfId="0" applyFont="1" applyAlignment="1">
      <alignment horizontal="centerContinuous"/>
    </xf>
    <xf numFmtId="0" fontId="177" fillId="0" borderId="0" xfId="0" applyFont="1" applyAlignment="1">
      <alignment horizontal="centerContinuous"/>
    </xf>
    <xf numFmtId="0" fontId="86" fillId="0" borderId="0" xfId="0" applyFont="1" applyBorder="1" applyAlignment="1">
      <alignment horizontal="center"/>
    </xf>
    <xf numFmtId="0" fontId="178" fillId="0" borderId="11" xfId="0" applyFont="1" applyBorder="1"/>
    <xf numFmtId="0" fontId="6" fillId="0" borderId="21" xfId="0" applyFont="1" applyBorder="1" applyAlignment="1">
      <alignment horizontal="left"/>
    </xf>
    <xf numFmtId="0" fontId="178" fillId="0" borderId="12" xfId="0" applyFont="1" applyBorder="1" applyAlignment="1">
      <alignment horizontal="left"/>
    </xf>
    <xf numFmtId="14" fontId="178" fillId="0" borderId="14" xfId="0" applyNumberFormat="1" applyFont="1" applyBorder="1" applyAlignment="1">
      <alignment horizontal="left"/>
    </xf>
    <xf numFmtId="14" fontId="6" fillId="0" borderId="15" xfId="0" applyNumberFormat="1" applyFont="1" applyBorder="1" applyAlignment="1">
      <alignment horizontal="left"/>
    </xf>
    <xf numFmtId="0" fontId="78" fillId="0" borderId="0" xfId="0" applyFont="1" applyAlignment="1">
      <alignment horizontal="centerContinuous"/>
    </xf>
    <xf numFmtId="0" fontId="10" fillId="0" borderId="0" xfId="0" applyFont="1" applyAlignment="1">
      <alignment horizontal="center"/>
    </xf>
    <xf numFmtId="14" fontId="178" fillId="0" borderId="0" xfId="0" applyNumberFormat="1" applyFont="1" applyBorder="1" applyAlignment="1">
      <alignment horizontal="left"/>
    </xf>
    <xf numFmtId="0" fontId="7" fillId="0" borderId="16" xfId="0" applyFont="1" applyBorder="1"/>
    <xf numFmtId="0" fontId="7" fillId="0" borderId="17" xfId="0" applyFont="1" applyBorder="1"/>
    <xf numFmtId="0" fontId="5" fillId="0" borderId="17" xfId="0" applyFont="1" applyBorder="1" applyAlignment="1">
      <alignment horizontal="center"/>
    </xf>
    <xf numFmtId="0" fontId="67" fillId="0" borderId="18" xfId="0" applyFont="1" applyBorder="1"/>
    <xf numFmtId="0" fontId="67" fillId="0" borderId="17" xfId="0" applyFont="1" applyBorder="1"/>
    <xf numFmtId="0" fontId="5" fillId="0" borderId="18" xfId="0" applyFont="1" applyBorder="1" applyAlignment="1">
      <alignment horizontal="center"/>
    </xf>
    <xf numFmtId="0" fontId="5" fillId="0" borderId="12" xfId="0" applyFont="1" applyBorder="1"/>
    <xf numFmtId="0" fontId="8" fillId="0" borderId="0" xfId="0" applyFont="1" applyBorder="1"/>
    <xf numFmtId="42" fontId="5" fillId="26" borderId="0" xfId="0" applyNumberFormat="1" applyFont="1" applyFill="1" applyBorder="1"/>
    <xf numFmtId="0" fontId="67" fillId="0" borderId="13" xfId="0" applyFont="1" applyBorder="1"/>
    <xf numFmtId="42" fontId="5" fillId="26" borderId="13" xfId="0" applyNumberFormat="1" applyFont="1" applyFill="1" applyBorder="1"/>
    <xf numFmtId="42" fontId="5" fillId="42" borderId="13" xfId="0" applyNumberFormat="1" applyFont="1" applyFill="1" applyBorder="1"/>
    <xf numFmtId="42" fontId="5" fillId="28" borderId="19" xfId="0" applyNumberFormat="1" applyFont="1" applyFill="1" applyBorder="1"/>
    <xf numFmtId="0" fontId="67" fillId="29" borderId="13" xfId="0" applyFont="1" applyFill="1" applyBorder="1"/>
    <xf numFmtId="0" fontId="67" fillId="29" borderId="0" xfId="0" applyFont="1" applyFill="1" applyBorder="1"/>
    <xf numFmtId="42" fontId="5" fillId="28" borderId="15" xfId="0" applyNumberFormat="1" applyFont="1" applyFill="1" applyBorder="1"/>
    <xf numFmtId="42" fontId="7" fillId="28" borderId="24" xfId="0" applyNumberFormat="1" applyFont="1" applyFill="1" applyBorder="1"/>
    <xf numFmtId="0" fontId="68" fillId="25" borderId="13" xfId="0" applyFont="1" applyFill="1" applyBorder="1" applyAlignment="1">
      <alignment horizontal="right"/>
    </xf>
    <xf numFmtId="0" fontId="68" fillId="25" borderId="0" xfId="0" applyFont="1" applyFill="1" applyBorder="1" applyAlignment="1">
      <alignment horizontal="right"/>
    </xf>
    <xf numFmtId="42" fontId="5" fillId="28" borderId="67" xfId="0" applyNumberFormat="1" applyFont="1" applyFill="1" applyBorder="1"/>
    <xf numFmtId="0" fontId="7" fillId="0" borderId="14" xfId="0" applyFont="1" applyBorder="1"/>
    <xf numFmtId="42" fontId="5" fillId="0" borderId="0" xfId="0" applyNumberFormat="1" applyFont="1" applyFill="1" applyBorder="1"/>
    <xf numFmtId="0" fontId="68" fillId="0" borderId="13" xfId="0" applyFont="1" applyBorder="1" applyAlignment="1">
      <alignment horizontal="right"/>
    </xf>
    <xf numFmtId="0" fontId="68" fillId="0" borderId="0" xfId="0" applyFont="1" applyBorder="1" applyAlignment="1">
      <alignment horizontal="right"/>
    </xf>
    <xf numFmtId="42" fontId="5" fillId="0" borderId="13" xfId="0" applyNumberFormat="1" applyFont="1" applyFill="1" applyBorder="1"/>
    <xf numFmtId="0" fontId="8" fillId="0" borderId="0" xfId="0" applyFont="1" applyFill="1" applyBorder="1"/>
    <xf numFmtId="166" fontId="5" fillId="26" borderId="0" xfId="0" applyNumberFormat="1" applyFont="1" applyFill="1" applyBorder="1"/>
    <xf numFmtId="0" fontId="8" fillId="29" borderId="0" xfId="0" applyFont="1" applyFill="1" applyBorder="1"/>
    <xf numFmtId="166" fontId="5" fillId="42" borderId="0" xfId="0" applyNumberFormat="1" applyFont="1" applyFill="1" applyBorder="1"/>
    <xf numFmtId="0" fontId="68" fillId="0" borderId="13" xfId="0" applyFont="1" applyFill="1" applyBorder="1" applyAlignment="1">
      <alignment horizontal="right"/>
    </xf>
    <xf numFmtId="0" fontId="68" fillId="0" borderId="0" xfId="0" applyFont="1" applyFill="1" applyBorder="1" applyAlignment="1">
      <alignment horizontal="right"/>
    </xf>
    <xf numFmtId="42" fontId="7" fillId="28" borderId="67" xfId="0" applyNumberFormat="1" applyFont="1" applyFill="1" applyBorder="1"/>
    <xf numFmtId="0" fontId="8" fillId="0" borderId="19" xfId="0" applyFont="1" applyBorder="1"/>
    <xf numFmtId="10" fontId="7" fillId="28" borderId="19" xfId="0" applyNumberFormat="1" applyFont="1" applyFill="1" applyBorder="1"/>
    <xf numFmtId="0" fontId="68" fillId="25" borderId="15" xfId="0" applyFont="1" applyFill="1" applyBorder="1" applyAlignment="1">
      <alignment horizontal="right"/>
    </xf>
    <xf numFmtId="0" fontId="68" fillId="25" borderId="14" xfId="0" applyFont="1" applyFill="1" applyBorder="1" applyAlignment="1">
      <alignment horizontal="right"/>
    </xf>
    <xf numFmtId="10" fontId="7" fillId="28" borderId="15" xfId="0" applyNumberFormat="1" applyFont="1" applyFill="1" applyBorder="1"/>
    <xf numFmtId="10" fontId="7" fillId="0" borderId="0" xfId="0" applyNumberFormat="1" applyFont="1" applyFill="1" applyBorder="1"/>
    <xf numFmtId="0" fontId="5" fillId="0" borderId="0" xfId="0" applyFont="1"/>
    <xf numFmtId="0" fontId="8" fillId="0" borderId="0" xfId="0" applyFont="1"/>
    <xf numFmtId="0" fontId="5" fillId="0" borderId="0" xfId="0" applyFont="1" applyFill="1"/>
    <xf numFmtId="0" fontId="68" fillId="0" borderId="19" xfId="0" applyFont="1" applyBorder="1" applyAlignment="1">
      <alignment horizontal="right"/>
    </xf>
    <xf numFmtId="0" fontId="5" fillId="0" borderId="19" xfId="0" applyFont="1" applyFill="1" applyBorder="1"/>
    <xf numFmtId="0" fontId="5" fillId="0" borderId="11" xfId="0" applyFont="1" applyBorder="1"/>
    <xf numFmtId="0" fontId="8" fillId="0" borderId="17" xfId="0" applyFont="1" applyBorder="1"/>
    <xf numFmtId="166" fontId="5" fillId="26" borderId="17" xfId="0" applyNumberFormat="1" applyFont="1" applyFill="1" applyBorder="1"/>
    <xf numFmtId="0" fontId="68" fillId="0" borderId="17" xfId="0" applyFont="1" applyBorder="1" applyAlignment="1">
      <alignment horizontal="right"/>
    </xf>
    <xf numFmtId="0" fontId="68" fillId="0" borderId="11" xfId="0" applyFont="1" applyBorder="1" applyAlignment="1">
      <alignment horizontal="right"/>
    </xf>
    <xf numFmtId="42" fontId="5" fillId="42" borderId="18" xfId="0" applyNumberFormat="1" applyFont="1" applyFill="1" applyBorder="1"/>
    <xf numFmtId="0" fontId="68" fillId="0" borderId="12" xfId="0" applyFont="1" applyBorder="1" applyAlignment="1">
      <alignment horizontal="right"/>
    </xf>
    <xf numFmtId="166" fontId="5" fillId="28" borderId="19" xfId="0" applyNumberFormat="1" applyFont="1" applyFill="1" applyBorder="1"/>
    <xf numFmtId="42" fontId="5" fillId="28" borderId="24" xfId="0" applyNumberFormat="1" applyFont="1" applyFill="1" applyBorder="1"/>
    <xf numFmtId="0" fontId="7" fillId="0" borderId="14" xfId="0" applyFont="1" applyBorder="1" applyAlignment="1">
      <alignment horizontal="left"/>
    </xf>
    <xf numFmtId="0" fontId="68" fillId="0" borderId="14" xfId="0" applyFont="1" applyBorder="1" applyAlignment="1">
      <alignment horizontal="right"/>
    </xf>
    <xf numFmtId="42" fontId="5" fillId="42" borderId="15" xfId="0" applyNumberFormat="1" applyFont="1" applyFill="1" applyBorder="1"/>
    <xf numFmtId="0" fontId="7" fillId="0" borderId="0" xfId="0" applyFont="1" applyBorder="1" applyAlignment="1">
      <alignment horizontal="left"/>
    </xf>
    <xf numFmtId="0" fontId="7" fillId="0" borderId="11" xfId="0" applyFont="1" applyBorder="1"/>
    <xf numFmtId="166" fontId="7" fillId="28" borderId="17" xfId="0" applyNumberFormat="1" applyFont="1" applyFill="1" applyBorder="1"/>
    <xf numFmtId="0" fontId="68" fillId="0" borderId="18" xfId="0" applyFont="1" applyBorder="1" applyAlignment="1">
      <alignment horizontal="right"/>
    </xf>
    <xf numFmtId="166" fontId="7" fillId="28" borderId="18" xfId="0" applyNumberFormat="1" applyFont="1" applyFill="1" applyBorder="1"/>
    <xf numFmtId="10" fontId="5" fillId="28" borderId="15" xfId="0" applyNumberFormat="1" applyFont="1" applyFill="1" applyBorder="1"/>
    <xf numFmtId="0" fontId="7" fillId="0" borderId="12" xfId="0" applyFont="1" applyBorder="1"/>
    <xf numFmtId="166" fontId="7" fillId="28" borderId="24" xfId="0" applyNumberFormat="1" applyFont="1" applyFill="1" applyBorder="1"/>
    <xf numFmtId="166" fontId="7" fillId="28" borderId="67" xfId="0" applyNumberFormat="1" applyFont="1" applyFill="1" applyBorder="1"/>
    <xf numFmtId="0" fontId="7" fillId="0" borderId="12" xfId="0" quotePrefix="1" applyFont="1" applyBorder="1"/>
    <xf numFmtId="0" fontId="9" fillId="0" borderId="14" xfId="0" applyFont="1" applyBorder="1"/>
    <xf numFmtId="42" fontId="7" fillId="28" borderId="19" xfId="0" applyNumberFormat="1" applyFont="1" applyFill="1" applyBorder="1"/>
    <xf numFmtId="0" fontId="68" fillId="0" borderId="15" xfId="0" applyFont="1" applyBorder="1" applyAlignment="1">
      <alignment horizontal="right"/>
    </xf>
    <xf numFmtId="0" fontId="9" fillId="0" borderId="0" xfId="0" applyFont="1"/>
    <xf numFmtId="6" fontId="5" fillId="0" borderId="0" xfId="0" applyNumberFormat="1" applyFont="1" applyFill="1" applyBorder="1"/>
    <xf numFmtId="166" fontId="7" fillId="28" borderId="19" xfId="442" applyNumberFormat="1" applyFont="1" applyFill="1" applyBorder="1" applyProtection="1">
      <protection locked="0"/>
    </xf>
    <xf numFmtId="0" fontId="9" fillId="0" borderId="19" xfId="0" applyFont="1" applyBorder="1"/>
    <xf numFmtId="166" fontId="7" fillId="28" borderId="19" xfId="0" applyNumberFormat="1" applyFont="1" applyFill="1" applyBorder="1"/>
    <xf numFmtId="166" fontId="7" fillId="0" borderId="10" xfId="317" applyNumberFormat="1" applyFont="1" applyFill="1" applyBorder="1"/>
    <xf numFmtId="166" fontId="5" fillId="28" borderId="10" xfId="0" applyNumberFormat="1" applyFont="1" applyFill="1" applyBorder="1"/>
    <xf numFmtId="14" fontId="5" fillId="0" borderId="0" xfId="0" applyNumberFormat="1" applyFont="1" applyBorder="1" applyAlignment="1">
      <alignment horizontal="left"/>
    </xf>
    <xf numFmtId="166" fontId="5" fillId="0" borderId="24" xfId="0" applyNumberFormat="1" applyFont="1" applyFill="1" applyBorder="1"/>
    <xf numFmtId="44" fontId="5" fillId="26" borderId="0" xfId="0" applyNumberFormat="1" applyFont="1" applyFill="1" applyBorder="1"/>
    <xf numFmtId="10" fontId="7" fillId="0" borderId="19" xfId="0" applyNumberFormat="1" applyFont="1" applyFill="1" applyBorder="1"/>
    <xf numFmtId="166" fontId="7" fillId="0" borderId="17" xfId="0" applyNumberFormat="1" applyFont="1" applyFill="1" applyBorder="1"/>
    <xf numFmtId="10" fontId="5" fillId="0" borderId="19" xfId="0" applyNumberFormat="1" applyFont="1" applyFill="1" applyBorder="1"/>
    <xf numFmtId="6" fontId="5" fillId="0" borderId="24" xfId="0" applyNumberFormat="1" applyFont="1" applyFill="1" applyBorder="1"/>
    <xf numFmtId="166" fontId="5" fillId="0" borderId="25" xfId="0" applyNumberFormat="1" applyFont="1" applyFill="1" applyBorder="1"/>
    <xf numFmtId="166" fontId="5" fillId="0" borderId="17" xfId="0" applyNumberFormat="1" applyFont="1" applyFill="1" applyBorder="1"/>
    <xf numFmtId="166" fontId="5" fillId="0" borderId="19" xfId="442" applyNumberFormat="1" applyFont="1" applyFill="1" applyBorder="1" applyProtection="1">
      <protection locked="0"/>
    </xf>
    <xf numFmtId="166" fontId="7" fillId="0" borderId="25" xfId="0" applyNumberFormat="1" applyFont="1" applyFill="1" applyBorder="1"/>
    <xf numFmtId="166" fontId="5" fillId="0" borderId="0" xfId="0" applyNumberFormat="1" applyFont="1" applyFill="1"/>
    <xf numFmtId="166" fontId="5" fillId="0" borderId="10" xfId="0" applyNumberFormat="1" applyFont="1" applyFill="1" applyBorder="1"/>
    <xf numFmtId="0" fontId="180" fillId="0" borderId="0" xfId="0" applyFont="1" applyAlignment="1">
      <alignment horizontal="centerContinuous"/>
    </xf>
    <xf numFmtId="0" fontId="181" fillId="0" borderId="0" xfId="0" applyFont="1" applyAlignment="1">
      <alignment horizontal="centerContinuous"/>
    </xf>
    <xf numFmtId="0" fontId="182" fillId="0" borderId="0" xfId="0" applyFont="1" applyAlignment="1">
      <alignment horizontal="centerContinuous"/>
    </xf>
    <xf numFmtId="0" fontId="139" fillId="0" borderId="0" xfId="0" applyFont="1" applyAlignment="1">
      <alignment horizontal="centerContinuous"/>
    </xf>
    <xf numFmtId="0" fontId="183" fillId="0" borderId="11" xfId="0" applyFont="1" applyBorder="1"/>
    <xf numFmtId="0" fontId="183" fillId="0" borderId="12" xfId="0" applyFont="1" applyBorder="1" applyAlignment="1">
      <alignment horizontal="left"/>
    </xf>
    <xf numFmtId="14" fontId="183" fillId="0" borderId="14" xfId="0" applyNumberFormat="1" applyFont="1" applyBorder="1" applyAlignment="1">
      <alignment horizontal="left"/>
    </xf>
    <xf numFmtId="14" fontId="183" fillId="0" borderId="0" xfId="0" applyNumberFormat="1" applyFont="1" applyBorder="1" applyAlignment="1">
      <alignment horizontal="left"/>
    </xf>
    <xf numFmtId="0" fontId="184" fillId="0" borderId="16" xfId="0" applyFont="1" applyBorder="1"/>
    <xf numFmtId="0" fontId="184" fillId="0" borderId="17" xfId="0" applyFont="1" applyBorder="1"/>
    <xf numFmtId="0" fontId="182" fillId="0" borderId="17" xfId="0" applyFont="1" applyBorder="1" applyAlignment="1">
      <alignment horizontal="center"/>
    </xf>
    <xf numFmtId="0" fontId="0" fillId="0" borderId="18" xfId="0" applyBorder="1"/>
    <xf numFmtId="0" fontId="182" fillId="0" borderId="12" xfId="0" applyFont="1" applyBorder="1"/>
    <xf numFmtId="0" fontId="138" fillId="0" borderId="0" xfId="0" applyFont="1" applyBorder="1"/>
    <xf numFmtId="42" fontId="182" fillId="26" borderId="0" xfId="0" applyNumberFormat="1" applyFont="1" applyFill="1" applyBorder="1"/>
    <xf numFmtId="0" fontId="0" fillId="0" borderId="13" xfId="0" applyBorder="1"/>
    <xf numFmtId="42" fontId="182" fillId="26" borderId="19" xfId="0" applyNumberFormat="1" applyFont="1" applyFill="1" applyBorder="1"/>
    <xf numFmtId="42" fontId="182" fillId="28" borderId="24" xfId="0" applyNumberFormat="1" applyFont="1" applyFill="1" applyBorder="1"/>
    <xf numFmtId="0" fontId="64" fillId="0" borderId="13" xfId="0" applyFont="1" applyBorder="1" applyAlignment="1">
      <alignment horizontal="right"/>
    </xf>
    <xf numFmtId="0" fontId="184" fillId="0" borderId="14" xfId="0" applyFont="1" applyBorder="1"/>
    <xf numFmtId="42" fontId="182" fillId="0" borderId="0" xfId="0" applyNumberFormat="1" applyFont="1" applyFill="1" applyBorder="1"/>
    <xf numFmtId="0" fontId="138" fillId="0" borderId="17" xfId="0" applyFont="1" applyFill="1" applyBorder="1"/>
    <xf numFmtId="42" fontId="5" fillId="26" borderId="19" xfId="0" applyNumberFormat="1" applyFont="1" applyFill="1" applyBorder="1"/>
    <xf numFmtId="10" fontId="184" fillId="28" borderId="19" xfId="0" applyNumberFormat="1" applyFont="1" applyFill="1" applyBorder="1"/>
    <xf numFmtId="0" fontId="64" fillId="0" borderId="15" xfId="0" applyFont="1" applyBorder="1" applyAlignment="1">
      <alignment horizontal="right"/>
    </xf>
    <xf numFmtId="0" fontId="184" fillId="0" borderId="0" xfId="0" applyFont="1" applyBorder="1"/>
    <xf numFmtId="10" fontId="184" fillId="0" borderId="0" xfId="0" applyNumberFormat="1" applyFont="1" applyFill="1" applyBorder="1"/>
    <xf numFmtId="0" fontId="64" fillId="0" borderId="0" xfId="0" applyFont="1" applyBorder="1" applyAlignment="1">
      <alignment horizontal="right"/>
    </xf>
    <xf numFmtId="0" fontId="182" fillId="0" borderId="0" xfId="0" applyFont="1"/>
    <xf numFmtId="0" fontId="138" fillId="0" borderId="0" xfId="0" applyFont="1" applyFill="1"/>
    <xf numFmtId="0" fontId="182" fillId="0" borderId="0" xfId="0" applyFont="1" applyFill="1"/>
    <xf numFmtId="0" fontId="64" fillId="0" borderId="0" xfId="0" applyFont="1" applyAlignment="1">
      <alignment horizontal="right"/>
    </xf>
    <xf numFmtId="0" fontId="182" fillId="0" borderId="11" xfId="0" applyFont="1" applyBorder="1"/>
    <xf numFmtId="42" fontId="182" fillId="26" borderId="17" xfId="0" applyNumberFormat="1" applyFont="1" applyFill="1" applyBorder="1"/>
    <xf numFmtId="0" fontId="64" fillId="0" borderId="18" xfId="0" applyFont="1" applyBorder="1" applyAlignment="1">
      <alignment horizontal="right"/>
    </xf>
    <xf numFmtId="0" fontId="184" fillId="0" borderId="14" xfId="0" applyFont="1" applyBorder="1" applyAlignment="1">
      <alignment horizontal="left"/>
    </xf>
    <xf numFmtId="0" fontId="138" fillId="0" borderId="19" xfId="0" applyFont="1" applyBorder="1"/>
    <xf numFmtId="0" fontId="184" fillId="0" borderId="0" xfId="0" applyFont="1" applyBorder="1" applyAlignment="1">
      <alignment horizontal="left"/>
    </xf>
    <xf numFmtId="0" fontId="184" fillId="0" borderId="11" xfId="0" applyFont="1" applyBorder="1"/>
    <xf numFmtId="0" fontId="138" fillId="0" borderId="17" xfId="0" applyFont="1" applyBorder="1"/>
    <xf numFmtId="42" fontId="184" fillId="28" borderId="17" xfId="0" applyNumberFormat="1" applyFont="1" applyFill="1" applyBorder="1"/>
    <xf numFmtId="10" fontId="182" fillId="28" borderId="19" xfId="0" applyNumberFormat="1" applyFont="1" applyFill="1" applyBorder="1"/>
    <xf numFmtId="0" fontId="184" fillId="0" borderId="12" xfId="0" quotePrefix="1" applyFont="1" applyBorder="1"/>
    <xf numFmtId="6" fontId="182" fillId="0" borderId="0" xfId="0" applyNumberFormat="1" applyFont="1" applyFill="1" applyBorder="1"/>
    <xf numFmtId="0" fontId="137" fillId="0" borderId="14" xfId="0" applyFont="1" applyBorder="1"/>
    <xf numFmtId="42" fontId="182" fillId="28" borderId="25" xfId="0" applyNumberFormat="1" applyFont="1" applyFill="1" applyBorder="1"/>
    <xf numFmtId="0" fontId="137" fillId="0" borderId="0" xfId="0" applyFont="1"/>
    <xf numFmtId="0" fontId="138" fillId="0" borderId="0" xfId="0" applyFont="1"/>
    <xf numFmtId="42" fontId="182" fillId="28" borderId="17" xfId="0" applyNumberFormat="1" applyFont="1" applyFill="1" applyBorder="1"/>
    <xf numFmtId="0" fontId="184" fillId="0" borderId="12" xfId="0" applyFont="1" applyBorder="1"/>
    <xf numFmtId="42" fontId="182" fillId="28" borderId="19" xfId="442" applyNumberFormat="1" applyFont="1" applyFill="1" applyBorder="1" applyProtection="1">
      <protection locked="0"/>
    </xf>
    <xf numFmtId="0" fontId="137" fillId="0" borderId="19" xfId="0" applyFont="1" applyBorder="1"/>
    <xf numFmtId="42" fontId="184" fillId="28" borderId="25" xfId="0" applyNumberFormat="1" applyFont="1" applyFill="1" applyBorder="1"/>
    <xf numFmtId="42" fontId="182" fillId="0" borderId="0" xfId="0" applyNumberFormat="1" applyFont="1" applyFill="1"/>
    <xf numFmtId="42" fontId="182" fillId="28" borderId="10" xfId="0" applyNumberFormat="1" applyFont="1" applyFill="1" applyBorder="1"/>
    <xf numFmtId="0" fontId="139" fillId="0" borderId="0" xfId="0" applyFont="1"/>
    <xf numFmtId="0" fontId="0" fillId="0" borderId="0" xfId="0" applyAlignment="1">
      <alignment horizontal="right"/>
    </xf>
    <xf numFmtId="166" fontId="162" fillId="0" borderId="10" xfId="0" applyNumberFormat="1" applyFont="1" applyBorder="1"/>
    <xf numFmtId="166" fontId="162" fillId="0" borderId="10" xfId="0" applyNumberFormat="1" applyFont="1" applyFill="1" applyBorder="1"/>
    <xf numFmtId="0" fontId="162" fillId="0" borderId="31" xfId="0" applyFont="1" applyFill="1" applyBorder="1" applyAlignment="1">
      <alignment wrapText="1"/>
    </xf>
    <xf numFmtId="0" fontId="187" fillId="0" borderId="0" xfId="0" applyFont="1"/>
    <xf numFmtId="0" fontId="190" fillId="26" borderId="19" xfId="352" applyNumberFormat="1" applyFont="1" applyFill="1" applyBorder="1" applyAlignment="1" applyProtection="1">
      <alignment horizontal="left"/>
    </xf>
    <xf numFmtId="0" fontId="189" fillId="26" borderId="0" xfId="354" applyNumberFormat="1" applyFont="1" applyFill="1" applyAlignment="1" applyProtection="1">
      <alignment horizontal="left"/>
    </xf>
    <xf numFmtId="0" fontId="142" fillId="0" borderId="0" xfId="0" applyFont="1" applyFill="1" applyBorder="1"/>
    <xf numFmtId="0" fontId="142" fillId="0" borderId="0" xfId="0" applyFont="1" applyFill="1" applyBorder="1"/>
    <xf numFmtId="0" fontId="142" fillId="0" borderId="0" xfId="0" applyFont="1" applyFill="1" applyBorder="1"/>
    <xf numFmtId="0" fontId="142" fillId="0" borderId="0" xfId="0" applyFont="1" applyFill="1" applyBorder="1"/>
    <xf numFmtId="0" fontId="142" fillId="0" borderId="0" xfId="0" applyFont="1" applyFill="1" applyBorder="1"/>
    <xf numFmtId="0" fontId="142" fillId="0" borderId="0" xfId="0" applyFont="1" applyFill="1" applyBorder="1"/>
    <xf numFmtId="0" fontId="142" fillId="0" borderId="0" xfId="0" applyFont="1" applyFill="1" applyBorder="1"/>
    <xf numFmtId="0" fontId="191" fillId="0" borderId="0" xfId="0" applyFont="1" applyAlignment="1">
      <alignment horizontal="center"/>
    </xf>
    <xf numFmtId="0" fontId="10" fillId="0" borderId="0" xfId="0" applyFont="1" applyFill="1" applyBorder="1"/>
    <xf numFmtId="0" fontId="68" fillId="0" borderId="0" xfId="0" applyFont="1" applyAlignment="1"/>
    <xf numFmtId="0" fontId="67" fillId="0" borderId="0" xfId="0" applyFont="1" applyFill="1" applyBorder="1" applyAlignment="1"/>
    <xf numFmtId="0" fontId="10" fillId="0" borderId="0" xfId="0" applyFont="1" applyFill="1" applyBorder="1" applyAlignment="1">
      <alignment horizontal="centerContinuous"/>
    </xf>
    <xf numFmtId="166" fontId="125" fillId="26" borderId="0" xfId="0" applyNumberFormat="1" applyFont="1" applyFill="1" applyBorder="1"/>
    <xf numFmtId="166" fontId="125" fillId="26" borderId="19" xfId="0" applyNumberFormat="1" applyFont="1" applyFill="1" applyBorder="1"/>
    <xf numFmtId="166" fontId="90" fillId="0" borderId="0" xfId="0" applyNumberFormat="1" applyFont="1" applyFill="1"/>
    <xf numFmtId="166" fontId="91" fillId="26" borderId="19" xfId="0" applyNumberFormat="1" applyFont="1" applyFill="1" applyBorder="1"/>
    <xf numFmtId="166" fontId="91" fillId="0" borderId="0" xfId="0" applyNumberFormat="1" applyFont="1"/>
    <xf numFmtId="166" fontId="91" fillId="26" borderId="0" xfId="0" applyNumberFormat="1" applyFont="1" applyFill="1" applyBorder="1"/>
    <xf numFmtId="166" fontId="90" fillId="0" borderId="25" xfId="0" applyNumberFormat="1" applyFont="1" applyFill="1" applyBorder="1"/>
    <xf numFmtId="166" fontId="90" fillId="0" borderId="0" xfId="0" applyNumberFormat="1" applyFont="1" applyFill="1" applyBorder="1"/>
    <xf numFmtId="166" fontId="91" fillId="26" borderId="25" xfId="0" applyNumberFormat="1" applyFont="1" applyFill="1" applyBorder="1"/>
    <xf numFmtId="166" fontId="91" fillId="0" borderId="0" xfId="0" applyNumberFormat="1" applyFont="1" applyFill="1" applyBorder="1"/>
    <xf numFmtId="166" fontId="171" fillId="26" borderId="25" xfId="0" applyNumberFormat="1" applyFont="1" applyFill="1" applyBorder="1"/>
    <xf numFmtId="166" fontId="94" fillId="26" borderId="0" xfId="0" applyNumberFormat="1" applyFont="1" applyFill="1" applyBorder="1"/>
    <xf numFmtId="166" fontId="94" fillId="26" borderId="19" xfId="0" applyNumberFormat="1" applyFont="1" applyFill="1" applyBorder="1"/>
    <xf numFmtId="166" fontId="93" fillId="0" borderId="0" xfId="0" applyNumberFormat="1" applyFont="1" applyFill="1"/>
    <xf numFmtId="166" fontId="94" fillId="0" borderId="0" xfId="0" applyNumberFormat="1" applyFont="1" applyFill="1" applyBorder="1"/>
    <xf numFmtId="166" fontId="94" fillId="0" borderId="0" xfId="0" applyNumberFormat="1" applyFont="1"/>
    <xf numFmtId="166" fontId="93" fillId="0" borderId="0" xfId="0" applyNumberFormat="1" applyFont="1" applyFill="1" applyBorder="1"/>
    <xf numFmtId="166" fontId="94" fillId="26" borderId="25" xfId="0" applyNumberFormat="1" applyFont="1" applyFill="1" applyBorder="1"/>
    <xf numFmtId="166" fontId="103" fillId="26" borderId="0" xfId="0" applyNumberFormat="1" applyFont="1" applyFill="1" applyBorder="1"/>
    <xf numFmtId="166" fontId="103" fillId="26" borderId="19" xfId="0" applyNumberFormat="1" applyFont="1" applyFill="1" applyBorder="1"/>
    <xf numFmtId="166" fontId="101" fillId="0" borderId="0" xfId="0" applyNumberFormat="1" applyFont="1" applyFill="1"/>
    <xf numFmtId="166" fontId="103" fillId="0" borderId="0" xfId="0" applyNumberFormat="1" applyFont="1" applyFill="1" applyBorder="1"/>
    <xf numFmtId="166" fontId="103" fillId="0" borderId="0" xfId="0" applyNumberFormat="1" applyFont="1"/>
    <xf numFmtId="166" fontId="101" fillId="0" borderId="0" xfId="0" applyNumberFormat="1" applyFont="1" applyFill="1" applyBorder="1"/>
    <xf numFmtId="166" fontId="103" fillId="26" borderId="25" xfId="0" applyNumberFormat="1" applyFont="1" applyFill="1" applyBorder="1"/>
    <xf numFmtId="166" fontId="105" fillId="26" borderId="0" xfId="0" applyNumberFormat="1" applyFont="1" applyFill="1" applyBorder="1"/>
    <xf numFmtId="166" fontId="105" fillId="26" borderId="19" xfId="0" applyNumberFormat="1" applyFont="1" applyFill="1" applyBorder="1"/>
    <xf numFmtId="166" fontId="104" fillId="0" borderId="0" xfId="0" applyNumberFormat="1" applyFont="1" applyFill="1"/>
    <xf numFmtId="166" fontId="105" fillId="0" borderId="0" xfId="0" applyNumberFormat="1" applyFont="1" applyFill="1" applyBorder="1"/>
    <xf numFmtId="166" fontId="105" fillId="0" borderId="0" xfId="0" applyNumberFormat="1" applyFont="1"/>
    <xf numFmtId="166" fontId="104" fillId="0" borderId="0" xfId="0" applyNumberFormat="1" applyFont="1" applyFill="1" applyBorder="1"/>
    <xf numFmtId="166" fontId="105" fillId="26" borderId="25" xfId="0" applyNumberFormat="1" applyFont="1" applyFill="1" applyBorder="1"/>
    <xf numFmtId="166" fontId="6" fillId="0" borderId="0" xfId="0" applyNumberFormat="1" applyFont="1" applyFill="1" applyBorder="1"/>
    <xf numFmtId="166" fontId="6" fillId="0" borderId="19" xfId="0" applyNumberFormat="1" applyFont="1" applyFill="1" applyBorder="1"/>
    <xf numFmtId="166" fontId="10" fillId="0" borderId="0" xfId="0" applyNumberFormat="1" applyFont="1" applyFill="1"/>
    <xf numFmtId="166" fontId="6" fillId="0" borderId="0" xfId="0" applyNumberFormat="1" applyFont="1" applyFill="1"/>
    <xf numFmtId="166" fontId="10" fillId="0" borderId="0" xfId="0" applyNumberFormat="1" applyFont="1" applyFill="1" applyBorder="1"/>
    <xf numFmtId="164" fontId="13" fillId="0" borderId="0" xfId="0" applyNumberFormat="1" applyFont="1" applyFill="1" applyBorder="1" applyAlignment="1">
      <alignment horizontal="center"/>
    </xf>
    <xf numFmtId="164" fontId="13" fillId="0" borderId="19" xfId="0" applyNumberFormat="1" applyFont="1" applyFill="1" applyBorder="1" applyAlignment="1">
      <alignment horizontal="center"/>
    </xf>
    <xf numFmtId="2" fontId="13" fillId="26" borderId="0" xfId="0" applyNumberFormat="1" applyFont="1" applyFill="1" applyBorder="1" applyAlignment="1">
      <alignment horizontal="center"/>
    </xf>
    <xf numFmtId="2" fontId="13" fillId="26" borderId="19" xfId="0" applyNumberFormat="1" applyFont="1" applyFill="1" applyBorder="1" applyAlignment="1">
      <alignment horizontal="center"/>
    </xf>
    <xf numFmtId="166" fontId="6" fillId="0" borderId="25" xfId="0" applyNumberFormat="1" applyFont="1" applyFill="1" applyBorder="1"/>
    <xf numFmtId="42" fontId="98" fillId="0" borderId="19" xfId="0" applyNumberFormat="1" applyFont="1" applyBorder="1"/>
    <xf numFmtId="0" fontId="68" fillId="0" borderId="0" xfId="0" applyFont="1" applyFill="1" applyBorder="1" applyAlignment="1">
      <alignment horizontal="left"/>
    </xf>
    <xf numFmtId="0" fontId="101" fillId="0" borderId="0" xfId="0" applyFont="1" applyFill="1" applyBorder="1" applyAlignment="1">
      <alignment horizontal="left"/>
    </xf>
    <xf numFmtId="0" fontId="110" fillId="0" borderId="0" xfId="0" applyFont="1" applyFill="1" applyBorder="1" applyAlignment="1">
      <alignment horizontal="left"/>
    </xf>
    <xf numFmtId="166" fontId="90" fillId="26" borderId="19" xfId="0" applyNumberFormat="1" applyFont="1" applyFill="1" applyBorder="1"/>
    <xf numFmtId="166" fontId="93" fillId="26" borderId="19" xfId="0" applyNumberFormat="1" applyFont="1" applyFill="1" applyBorder="1"/>
    <xf numFmtId="166" fontId="101" fillId="26" borderId="19" xfId="0" applyNumberFormat="1" applyFont="1" applyFill="1" applyBorder="1"/>
    <xf numFmtId="166" fontId="104" fillId="26" borderId="19" xfId="0" applyNumberFormat="1" applyFont="1" applyFill="1" applyBorder="1"/>
    <xf numFmtId="0" fontId="105" fillId="0" borderId="0" xfId="0" applyFont="1" applyFill="1" applyBorder="1" applyAlignment="1">
      <alignment horizontal="centerContinuous"/>
    </xf>
    <xf numFmtId="4" fontId="104" fillId="0" borderId="0" xfId="309" applyNumberFormat="1" applyFont="1" applyFill="1" applyBorder="1" applyAlignment="1">
      <alignment horizontal="center" wrapText="1"/>
    </xf>
    <xf numFmtId="0" fontId="90" fillId="0" borderId="0" xfId="0" applyFont="1" applyFill="1" applyBorder="1" applyAlignment="1">
      <alignment horizontal="right"/>
    </xf>
    <xf numFmtId="0" fontId="68" fillId="0" borderId="0" xfId="0" applyFont="1" applyFill="1" applyBorder="1"/>
    <xf numFmtId="166" fontId="10" fillId="0" borderId="25" xfId="0" applyNumberFormat="1" applyFont="1" applyFill="1" applyBorder="1"/>
    <xf numFmtId="0" fontId="91" fillId="0" borderId="31" xfId="0" applyFont="1" applyFill="1" applyBorder="1" applyAlignment="1">
      <alignment horizontal="left" indent="3"/>
    </xf>
    <xf numFmtId="0" fontId="91" fillId="0" borderId="31" xfId="0" applyFont="1" applyFill="1" applyBorder="1" applyAlignment="1">
      <alignment wrapText="1"/>
    </xf>
    <xf numFmtId="166" fontId="67" fillId="0" borderId="10" xfId="0" applyNumberFormat="1" applyFont="1" applyFill="1" applyBorder="1"/>
    <xf numFmtId="0" fontId="90" fillId="31" borderId="10" xfId="0" applyFont="1" applyFill="1" applyBorder="1" applyAlignment="1">
      <alignment horizontal="center"/>
    </xf>
    <xf numFmtId="0" fontId="6" fillId="0" borderId="0" xfId="0" applyFont="1" applyFill="1" applyAlignment="1">
      <alignment horizontal="center"/>
    </xf>
    <xf numFmtId="0" fontId="0" fillId="26" borderId="0" xfId="0" applyFill="1" applyAlignment="1">
      <alignment horizontal="center"/>
    </xf>
    <xf numFmtId="169" fontId="145" fillId="26" borderId="0" xfId="309" applyNumberFormat="1" applyFont="1" applyFill="1" applyBorder="1"/>
    <xf numFmtId="169" fontId="145" fillId="26" borderId="19" xfId="309" applyNumberFormat="1" applyFont="1" applyFill="1" applyBorder="1"/>
    <xf numFmtId="169" fontId="145" fillId="28" borderId="19" xfId="309" applyNumberFormat="1" applyFont="1" applyFill="1" applyBorder="1"/>
    <xf numFmtId="0" fontId="192" fillId="0" borderId="0" xfId="0" applyFont="1" applyFill="1" applyBorder="1"/>
    <xf numFmtId="0" fontId="107" fillId="0" borderId="0" xfId="0" applyFont="1" applyFill="1" applyAlignment="1">
      <alignment horizontal="center"/>
    </xf>
    <xf numFmtId="169" fontId="145" fillId="28" borderId="0" xfId="309" applyNumberFormat="1" applyFont="1" applyFill="1" applyBorder="1"/>
    <xf numFmtId="0" fontId="149" fillId="0" borderId="0" xfId="0" quotePrefix="1" applyFont="1" applyFill="1" applyAlignment="1">
      <alignment horizontal="center"/>
    </xf>
    <xf numFmtId="0" fontId="157" fillId="0" borderId="0" xfId="0" applyFont="1" applyFill="1" applyAlignment="1">
      <alignment horizontal="center"/>
    </xf>
    <xf numFmtId="42" fontId="145" fillId="26" borderId="0" xfId="316" applyNumberFormat="1" applyFont="1" applyFill="1" applyBorder="1"/>
    <xf numFmtId="42" fontId="145" fillId="48" borderId="10" xfId="316" applyNumberFormat="1" applyFont="1" applyFill="1" applyBorder="1" applyAlignment="1">
      <alignment horizontal="center"/>
    </xf>
    <xf numFmtId="42" fontId="145" fillId="28" borderId="17" xfId="316" applyNumberFormat="1" applyFont="1" applyFill="1" applyBorder="1"/>
    <xf numFmtId="0" fontId="67" fillId="26" borderId="0" xfId="0" applyFont="1" applyFill="1" applyAlignment="1">
      <alignment horizontal="center"/>
    </xf>
    <xf numFmtId="166" fontId="67" fillId="26" borderId="0" xfId="317" applyNumberFormat="1" applyFont="1" applyFill="1"/>
    <xf numFmtId="166" fontId="67" fillId="26" borderId="17" xfId="317" applyNumberFormat="1" applyFont="1" applyFill="1" applyBorder="1"/>
    <xf numFmtId="166" fontId="67" fillId="0" borderId="0" xfId="317" applyNumberFormat="1" applyFont="1"/>
    <xf numFmtId="166" fontId="67" fillId="28" borderId="0" xfId="317" applyNumberFormat="1" applyFont="1" applyFill="1"/>
    <xf numFmtId="166" fontId="67" fillId="26" borderId="0" xfId="317" applyNumberFormat="1" applyFont="1" applyFill="1" applyBorder="1"/>
    <xf numFmtId="166" fontId="67" fillId="26" borderId="19" xfId="317" applyNumberFormat="1" applyFont="1" applyFill="1" applyBorder="1"/>
    <xf numFmtId="166" fontId="67" fillId="28" borderId="19" xfId="317" applyNumberFormat="1" applyFont="1" applyFill="1" applyBorder="1"/>
    <xf numFmtId="166" fontId="67" fillId="0" borderId="0" xfId="317" applyNumberFormat="1" applyFont="1" applyFill="1"/>
    <xf numFmtId="166" fontId="68" fillId="28" borderId="10" xfId="317" applyNumberFormat="1" applyFont="1" applyFill="1" applyBorder="1"/>
    <xf numFmtId="166" fontId="68" fillId="0" borderId="17" xfId="317" applyNumberFormat="1" applyFont="1" applyFill="1" applyBorder="1"/>
    <xf numFmtId="166" fontId="6" fillId="28" borderId="0" xfId="317" applyNumberFormat="1" applyFont="1" applyFill="1" applyBorder="1"/>
    <xf numFmtId="166" fontId="10" fillId="28" borderId="10" xfId="317" applyNumberFormat="1" applyFont="1" applyFill="1" applyBorder="1"/>
    <xf numFmtId="166" fontId="6" fillId="28" borderId="19" xfId="317" applyNumberFormat="1" applyFont="1" applyFill="1" applyBorder="1"/>
    <xf numFmtId="166" fontId="67" fillId="0" borderId="0" xfId="317" applyNumberFormat="1" applyFont="1" applyFill="1" applyBorder="1"/>
    <xf numFmtId="166" fontId="91" fillId="26" borderId="0" xfId="317" applyNumberFormat="1" applyFont="1" applyFill="1" applyBorder="1"/>
    <xf numFmtId="166" fontId="91" fillId="26" borderId="19" xfId="317" applyNumberFormat="1" applyFont="1" applyFill="1" applyBorder="1"/>
    <xf numFmtId="166" fontId="90" fillId="0" borderId="0" xfId="317" applyNumberFormat="1" applyFont="1" applyFill="1"/>
    <xf numFmtId="166" fontId="91" fillId="0" borderId="0" xfId="317" applyNumberFormat="1" applyFont="1" applyFill="1" applyBorder="1"/>
    <xf numFmtId="166" fontId="91" fillId="0" borderId="0" xfId="317" applyNumberFormat="1" applyFont="1"/>
    <xf numFmtId="166" fontId="91" fillId="0" borderId="0" xfId="317" applyNumberFormat="1" applyFont="1" applyFill="1"/>
    <xf numFmtId="166" fontId="90" fillId="0" borderId="0" xfId="317" applyNumberFormat="1" applyFont="1" applyFill="1" applyBorder="1"/>
    <xf numFmtId="166" fontId="90" fillId="0" borderId="25" xfId="317" applyNumberFormat="1" applyFont="1" applyFill="1" applyBorder="1"/>
    <xf numFmtId="166" fontId="91" fillId="26" borderId="25" xfId="317" applyNumberFormat="1" applyFont="1" applyFill="1" applyBorder="1"/>
    <xf numFmtId="166" fontId="171" fillId="0" borderId="0" xfId="317" applyNumberFormat="1" applyFont="1"/>
    <xf numFmtId="166" fontId="172" fillId="0" borderId="0" xfId="317" applyNumberFormat="1" applyFont="1"/>
    <xf numFmtId="166" fontId="171" fillId="0" borderId="0" xfId="317" applyNumberFormat="1" applyFont="1" applyFill="1" applyBorder="1"/>
    <xf numFmtId="166" fontId="94" fillId="26" borderId="0" xfId="317" applyNumberFormat="1" applyFont="1" applyFill="1" applyBorder="1"/>
    <xf numFmtId="166" fontId="94" fillId="26" borderId="19" xfId="317" applyNumberFormat="1" applyFont="1" applyFill="1" applyBorder="1"/>
    <xf numFmtId="166" fontId="93" fillId="0" borderId="0" xfId="317" applyNumberFormat="1" applyFont="1" applyFill="1"/>
    <xf numFmtId="166" fontId="94" fillId="0" borderId="0" xfId="317" applyNumberFormat="1" applyFont="1" applyFill="1" applyBorder="1"/>
    <xf numFmtId="166" fontId="94" fillId="0" borderId="0" xfId="317" applyNumberFormat="1" applyFont="1"/>
    <xf numFmtId="166" fontId="94" fillId="0" borderId="0" xfId="317" applyNumberFormat="1" applyFont="1" applyFill="1"/>
    <xf numFmtId="166" fontId="93" fillId="0" borderId="0" xfId="317" applyNumberFormat="1" applyFont="1" applyFill="1" applyBorder="1"/>
    <xf numFmtId="166" fontId="96" fillId="26" borderId="0" xfId="317" applyNumberFormat="1" applyFont="1" applyFill="1" applyBorder="1"/>
    <xf numFmtId="166" fontId="96" fillId="26" borderId="19" xfId="317" applyNumberFormat="1" applyFont="1" applyFill="1" applyBorder="1"/>
    <xf numFmtId="166" fontId="108" fillId="0" borderId="0" xfId="317" applyNumberFormat="1" applyFont="1" applyFill="1"/>
    <xf numFmtId="166" fontId="96" fillId="0" borderId="0" xfId="317" applyNumberFormat="1" applyFont="1" applyFill="1" applyBorder="1"/>
    <xf numFmtId="166" fontId="96" fillId="0" borderId="0" xfId="317" applyNumberFormat="1" applyFont="1"/>
    <xf numFmtId="166" fontId="96" fillId="0" borderId="0" xfId="317" applyNumberFormat="1" applyFont="1" applyFill="1"/>
    <xf numFmtId="166" fontId="108" fillId="0" borderId="0" xfId="317" applyNumberFormat="1" applyFont="1" applyFill="1" applyBorder="1"/>
    <xf numFmtId="166" fontId="111" fillId="26" borderId="0" xfId="317" applyNumberFormat="1" applyFont="1" applyFill="1" applyBorder="1"/>
    <xf numFmtId="166" fontId="111" fillId="26" borderId="19" xfId="317" applyNumberFormat="1" applyFont="1" applyFill="1" applyBorder="1"/>
    <xf numFmtId="166" fontId="110" fillId="0" borderId="0" xfId="317" applyNumberFormat="1" applyFont="1" applyFill="1"/>
    <xf numFmtId="166" fontId="111" fillId="0" borderId="0" xfId="317" applyNumberFormat="1" applyFont="1" applyFill="1" applyBorder="1"/>
    <xf numFmtId="166" fontId="111" fillId="0" borderId="0" xfId="317" applyNumberFormat="1" applyFont="1"/>
    <xf numFmtId="166" fontId="111" fillId="0" borderId="0" xfId="317" applyNumberFormat="1" applyFont="1" applyFill="1"/>
    <xf numFmtId="166" fontId="110" fillId="0" borderId="0" xfId="317" applyNumberFormat="1" applyFont="1" applyFill="1" applyBorder="1"/>
    <xf numFmtId="166" fontId="6" fillId="0" borderId="0" xfId="317" applyNumberFormat="1" applyFont="1" applyFill="1" applyBorder="1"/>
    <xf numFmtId="166" fontId="6" fillId="0" borderId="19" xfId="317" applyNumberFormat="1" applyFont="1" applyFill="1" applyBorder="1"/>
    <xf numFmtId="166" fontId="68" fillId="0" borderId="0" xfId="317" applyNumberFormat="1" applyFont="1" applyFill="1"/>
    <xf numFmtId="166" fontId="10" fillId="0" borderId="25" xfId="317" applyNumberFormat="1" applyFont="1" applyFill="1" applyBorder="1"/>
    <xf numFmtId="166" fontId="10" fillId="0" borderId="0" xfId="317" applyNumberFormat="1" applyFont="1" applyFill="1" applyBorder="1"/>
    <xf numFmtId="166" fontId="6" fillId="0" borderId="25" xfId="317" applyNumberFormat="1" applyFont="1" applyFill="1" applyBorder="1"/>
    <xf numFmtId="166" fontId="98" fillId="0" borderId="19" xfId="317" applyNumberFormat="1" applyFont="1" applyFill="1" applyBorder="1"/>
    <xf numFmtId="166" fontId="98" fillId="39" borderId="0" xfId="317" applyNumberFormat="1" applyFont="1" applyFill="1" applyBorder="1"/>
    <xf numFmtId="166" fontId="98" fillId="0" borderId="0" xfId="317" applyNumberFormat="1" applyFont="1" applyFill="1" applyBorder="1"/>
    <xf numFmtId="166" fontId="98" fillId="30" borderId="0" xfId="317" applyNumberFormat="1" applyFont="1" applyFill="1" applyBorder="1" applyAlignment="1">
      <alignment horizontal="center"/>
    </xf>
    <xf numFmtId="166" fontId="98" fillId="38" borderId="0" xfId="317" applyNumberFormat="1" applyFont="1" applyFill="1" applyBorder="1" applyAlignment="1">
      <alignment horizontal="center"/>
    </xf>
    <xf numFmtId="166" fontId="97" fillId="0" borderId="25" xfId="317" applyNumberFormat="1" applyFont="1" applyFill="1" applyBorder="1"/>
    <xf numFmtId="166" fontId="97" fillId="0" borderId="24" xfId="317" applyNumberFormat="1" applyFont="1" applyFill="1" applyBorder="1"/>
    <xf numFmtId="166" fontId="97" fillId="0" borderId="0" xfId="317" applyNumberFormat="1" applyFont="1" applyBorder="1"/>
    <xf numFmtId="166" fontId="99" fillId="0" borderId="19" xfId="317" applyNumberFormat="1" applyFont="1" applyBorder="1"/>
    <xf numFmtId="166" fontId="99" fillId="28" borderId="19" xfId="317" applyNumberFormat="1" applyFont="1" applyFill="1" applyBorder="1"/>
    <xf numFmtId="166" fontId="97" fillId="0" borderId="17" xfId="317" applyNumberFormat="1" applyFont="1" applyFill="1" applyBorder="1"/>
    <xf numFmtId="166" fontId="98" fillId="0" borderId="0" xfId="317" applyNumberFormat="1" applyFont="1" applyBorder="1"/>
    <xf numFmtId="166" fontId="98" fillId="0" borderId="0" xfId="317" applyNumberFormat="1" applyFont="1"/>
    <xf numFmtId="166" fontId="118" fillId="0" borderId="0" xfId="317" applyNumberFormat="1" applyFont="1"/>
    <xf numFmtId="166" fontId="83" fillId="0" borderId="0" xfId="317" applyNumberFormat="1" applyFont="1"/>
    <xf numFmtId="166" fontId="98" fillId="38" borderId="0" xfId="317" applyNumberFormat="1" applyFont="1" applyFill="1" applyBorder="1"/>
    <xf numFmtId="166" fontId="98" fillId="38" borderId="19" xfId="317" applyNumberFormat="1" applyFont="1" applyFill="1" applyBorder="1"/>
    <xf numFmtId="166" fontId="14" fillId="0" borderId="0" xfId="317" applyNumberFormat="1" applyFont="1" applyAlignment="1">
      <alignment horizontal="center"/>
    </xf>
    <xf numFmtId="166" fontId="67" fillId="37" borderId="17" xfId="317" applyNumberFormat="1" applyFont="1" applyFill="1" applyBorder="1"/>
    <xf numFmtId="166" fontId="67" fillId="37" borderId="24" xfId="317" applyNumberFormat="1" applyFont="1" applyFill="1" applyBorder="1"/>
    <xf numFmtId="166" fontId="67" fillId="37" borderId="25" xfId="317" applyNumberFormat="1" applyFont="1" applyFill="1" applyBorder="1"/>
    <xf numFmtId="166" fontId="67" fillId="37" borderId="0" xfId="317" applyNumberFormat="1" applyFont="1" applyFill="1"/>
    <xf numFmtId="166" fontId="6" fillId="26" borderId="0" xfId="317" applyNumberFormat="1" applyFont="1" applyFill="1"/>
    <xf numFmtId="166" fontId="125" fillId="26" borderId="0" xfId="317" applyNumberFormat="1" applyFont="1" applyFill="1" applyBorder="1"/>
    <xf numFmtId="166" fontId="125" fillId="26" borderId="19" xfId="317" applyNumberFormat="1" applyFont="1" applyFill="1" applyBorder="1"/>
    <xf numFmtId="42" fontId="99" fillId="0" borderId="0" xfId="0" applyNumberFormat="1" applyFont="1" applyBorder="1"/>
    <xf numFmtId="42" fontId="99" fillId="28" borderId="0" xfId="0" applyNumberFormat="1" applyFont="1" applyFill="1" applyBorder="1"/>
    <xf numFmtId="39" fontId="145" fillId="26" borderId="19" xfId="316" applyNumberFormat="1" applyFont="1" applyFill="1" applyBorder="1"/>
    <xf numFmtId="42" fontId="0" fillId="0" borderId="25" xfId="0" applyNumberFormat="1" applyBorder="1"/>
    <xf numFmtId="0" fontId="41" fillId="0" borderId="0" xfId="0" applyFont="1" applyFill="1"/>
    <xf numFmtId="0" fontId="6" fillId="0" borderId="0" xfId="0" applyFont="1" applyBorder="1"/>
    <xf numFmtId="14" fontId="6" fillId="0" borderId="0" xfId="0" quotePrefix="1" applyNumberFormat="1" applyFont="1" applyFill="1" applyBorder="1" applyAlignment="1">
      <alignment horizontal="center"/>
    </xf>
    <xf numFmtId="0" fontId="124" fillId="0" borderId="0" xfId="0" applyFont="1" applyFill="1" applyBorder="1" applyAlignment="1"/>
    <xf numFmtId="0" fontId="86" fillId="0" borderId="0" xfId="0" applyFont="1" applyFill="1" applyBorder="1" applyAlignment="1">
      <alignment horizontal="center"/>
    </xf>
    <xf numFmtId="0" fontId="67" fillId="0" borderId="0" xfId="0" applyFont="1" applyAlignment="1"/>
    <xf numFmtId="0" fontId="86" fillId="26" borderId="69" xfId="0" applyFont="1" applyFill="1" applyBorder="1" applyAlignment="1">
      <alignment horizontal="center"/>
    </xf>
    <xf numFmtId="166" fontId="91" fillId="29" borderId="0" xfId="317" applyNumberFormat="1" applyFont="1" applyFill="1" applyBorder="1"/>
    <xf numFmtId="166" fontId="6" fillId="0" borderId="0" xfId="317" applyNumberFormat="1" applyFont="1"/>
    <xf numFmtId="166" fontId="103" fillId="26" borderId="0" xfId="317" applyNumberFormat="1" applyFont="1" applyFill="1" applyBorder="1"/>
    <xf numFmtId="166" fontId="103" fillId="0" borderId="0" xfId="317" applyNumberFormat="1" applyFont="1" applyFill="1" applyBorder="1"/>
    <xf numFmtId="166" fontId="105" fillId="26" borderId="0" xfId="317" applyNumberFormat="1" applyFont="1" applyFill="1" applyBorder="1"/>
    <xf numFmtId="166" fontId="105" fillId="0" borderId="0" xfId="317" applyNumberFormat="1" applyFont="1" applyFill="1" applyBorder="1"/>
    <xf numFmtId="166" fontId="6" fillId="29" borderId="17" xfId="317" applyNumberFormat="1" applyFont="1" applyFill="1" applyBorder="1"/>
    <xf numFmtId="166" fontId="6" fillId="29" borderId="0" xfId="317" applyNumberFormat="1" applyFont="1" applyFill="1" applyBorder="1"/>
    <xf numFmtId="166" fontId="91" fillId="0" borderId="19" xfId="317" applyNumberFormat="1" applyFont="1" applyFill="1" applyBorder="1"/>
    <xf numFmtId="166" fontId="94" fillId="0" borderId="19" xfId="317" applyNumberFormat="1" applyFont="1" applyFill="1" applyBorder="1"/>
    <xf numFmtId="166" fontId="103" fillId="26" borderId="19" xfId="317" applyNumberFormat="1" applyFont="1" applyFill="1" applyBorder="1"/>
    <xf numFmtId="166" fontId="103" fillId="0" borderId="19" xfId="317" applyNumberFormat="1" applyFont="1" applyFill="1" applyBorder="1"/>
    <xf numFmtId="166" fontId="105" fillId="26" borderId="19" xfId="317" applyNumberFormat="1" applyFont="1" applyFill="1" applyBorder="1"/>
    <xf numFmtId="166" fontId="105" fillId="0" borderId="19" xfId="317" applyNumberFormat="1" applyFont="1" applyFill="1" applyBorder="1"/>
    <xf numFmtId="166" fontId="90" fillId="25" borderId="24" xfId="317" applyNumberFormat="1" applyFont="1" applyFill="1" applyBorder="1"/>
    <xf numFmtId="166" fontId="90" fillId="29" borderId="0" xfId="317" applyNumberFormat="1" applyFont="1" applyFill="1" applyBorder="1"/>
    <xf numFmtId="166" fontId="93" fillId="25" borderId="24" xfId="317" applyNumberFormat="1" applyFont="1" applyFill="1" applyBorder="1"/>
    <xf numFmtId="166" fontId="93" fillId="0" borderId="24" xfId="317" applyNumberFormat="1" applyFont="1" applyFill="1" applyBorder="1"/>
    <xf numFmtId="166" fontId="10" fillId="0" borderId="0" xfId="317" applyNumberFormat="1" applyFont="1"/>
    <xf numFmtId="166" fontId="101" fillId="25" borderId="24" xfId="317" applyNumberFormat="1" applyFont="1" applyFill="1" applyBorder="1"/>
    <xf numFmtId="166" fontId="101" fillId="0" borderId="24" xfId="317" applyNumberFormat="1" applyFont="1" applyFill="1" applyBorder="1"/>
    <xf numFmtId="166" fontId="104" fillId="25" borderId="24" xfId="317" applyNumberFormat="1" applyFont="1" applyFill="1" applyBorder="1"/>
    <xf numFmtId="166" fontId="104" fillId="0" borderId="24" xfId="317" applyNumberFormat="1" applyFont="1" applyFill="1" applyBorder="1"/>
    <xf numFmtId="166" fontId="104" fillId="0" borderId="0" xfId="317" applyNumberFormat="1" applyFont="1" applyFill="1" applyBorder="1"/>
    <xf numFmtId="166" fontId="10" fillId="29" borderId="24" xfId="317" applyNumberFormat="1" applyFont="1" applyFill="1" applyBorder="1"/>
    <xf numFmtId="166" fontId="103" fillId="0" borderId="0" xfId="317" applyNumberFormat="1" applyFont="1"/>
    <xf numFmtId="166" fontId="103" fillId="0" borderId="0" xfId="317" applyNumberFormat="1" applyFont="1" applyFill="1"/>
    <xf numFmtId="166" fontId="105" fillId="0" borderId="0" xfId="317" applyNumberFormat="1" applyFont="1"/>
    <xf numFmtId="166" fontId="105" fillId="0" borderId="0" xfId="317" applyNumberFormat="1" applyFont="1" applyFill="1"/>
    <xf numFmtId="166" fontId="6" fillId="29" borderId="0" xfId="317" applyNumberFormat="1" applyFont="1" applyFill="1"/>
    <xf numFmtId="166" fontId="6" fillId="29" borderId="19" xfId="317" applyNumberFormat="1" applyFont="1" applyFill="1" applyBorder="1"/>
    <xf numFmtId="166" fontId="101" fillId="0" borderId="0" xfId="317" applyNumberFormat="1" applyFont="1" applyFill="1"/>
    <xf numFmtId="166" fontId="104" fillId="0" borderId="0" xfId="317" applyNumberFormat="1" applyFont="1" applyFill="1"/>
    <xf numFmtId="166" fontId="10" fillId="29" borderId="0" xfId="317" applyNumberFormat="1" applyFont="1" applyFill="1"/>
    <xf numFmtId="166" fontId="10" fillId="0" borderId="0" xfId="317" applyNumberFormat="1" applyFont="1" applyBorder="1"/>
    <xf numFmtId="166" fontId="101" fillId="0" borderId="0" xfId="317" applyNumberFormat="1" applyFont="1" applyFill="1" applyBorder="1"/>
    <xf numFmtId="166" fontId="10" fillId="29" borderId="25" xfId="317" applyNumberFormat="1" applyFont="1" applyFill="1" applyBorder="1"/>
    <xf numFmtId="166" fontId="10" fillId="29" borderId="0" xfId="317" applyNumberFormat="1" applyFont="1" applyFill="1" applyBorder="1"/>
    <xf numFmtId="166" fontId="90" fillId="26" borderId="25" xfId="317" applyNumberFormat="1" applyFont="1" applyFill="1" applyBorder="1"/>
    <xf numFmtId="166" fontId="116" fillId="26" borderId="25" xfId="317" applyNumberFormat="1" applyFont="1" applyFill="1" applyBorder="1"/>
    <xf numFmtId="166" fontId="100" fillId="26" borderId="25" xfId="317" applyNumberFormat="1" applyFont="1" applyFill="1" applyBorder="1"/>
    <xf numFmtId="166" fontId="115" fillId="26" borderId="25" xfId="317" applyNumberFormat="1" applyFont="1" applyFill="1" applyBorder="1"/>
    <xf numFmtId="166" fontId="115" fillId="0" borderId="0" xfId="317" applyNumberFormat="1" applyFont="1" applyFill="1" applyBorder="1"/>
    <xf numFmtId="166" fontId="91" fillId="0" borderId="0" xfId="317" applyNumberFormat="1" applyFont="1" applyBorder="1"/>
    <xf numFmtId="166" fontId="94" fillId="0" borderId="0" xfId="317" applyNumberFormat="1" applyFont="1" applyBorder="1"/>
    <xf numFmtId="166" fontId="103" fillId="0" borderId="0" xfId="317" applyNumberFormat="1" applyFont="1" applyBorder="1"/>
    <xf numFmtId="166" fontId="105" fillId="0" borderId="0" xfId="317" applyNumberFormat="1" applyFont="1" applyBorder="1"/>
    <xf numFmtId="166" fontId="91" fillId="29" borderId="0" xfId="317" applyNumberFormat="1" applyFont="1" applyFill="1"/>
    <xf numFmtId="166" fontId="90" fillId="0" borderId="0" xfId="317" applyNumberFormat="1" applyFont="1" applyBorder="1"/>
    <xf numFmtId="166" fontId="93" fillId="0" borderId="0" xfId="317" applyNumberFormat="1" applyFont="1" applyBorder="1"/>
    <xf numFmtId="166" fontId="101" fillId="0" borderId="0" xfId="317" applyNumberFormat="1" applyFont="1" applyBorder="1"/>
    <xf numFmtId="166" fontId="104" fillId="0" borderId="0" xfId="317" applyNumberFormat="1" applyFont="1" applyBorder="1"/>
    <xf numFmtId="0" fontId="195" fillId="0" borderId="0" xfId="0" applyFont="1"/>
    <xf numFmtId="1" fontId="67" fillId="0" borderId="22" xfId="0" quotePrefix="1" applyNumberFormat="1" applyFont="1" applyFill="1" applyBorder="1" applyAlignment="1">
      <alignment horizontal="left"/>
    </xf>
    <xf numFmtId="14" fontId="67" fillId="0" borderId="0" xfId="0" applyNumberFormat="1" applyFont="1" applyFill="1" applyAlignment="1">
      <alignment horizontal="center"/>
    </xf>
    <xf numFmtId="0" fontId="198" fillId="41" borderId="0" xfId="0" applyFont="1" applyFill="1"/>
    <xf numFmtId="0" fontId="135" fillId="41" borderId="0" xfId="0" applyFont="1" applyFill="1"/>
    <xf numFmtId="0" fontId="74" fillId="41" borderId="0" xfId="0" applyFont="1" applyFill="1"/>
    <xf numFmtId="0" fontId="0" fillId="41" borderId="0" xfId="0" applyFill="1"/>
    <xf numFmtId="42" fontId="6" fillId="26" borderId="58" xfId="444" applyNumberFormat="1" applyFont="1" applyFill="1" applyBorder="1" applyAlignment="1"/>
    <xf numFmtId="42" fontId="91" fillId="26" borderId="51" xfId="444" applyNumberFormat="1" applyFont="1" applyFill="1" applyBorder="1" applyAlignment="1"/>
    <xf numFmtId="42" fontId="6" fillId="26" borderId="51" xfId="444" applyNumberFormat="1" applyFont="1" applyFill="1" applyBorder="1" applyAlignment="1"/>
    <xf numFmtId="42" fontId="6" fillId="26" borderId="51" xfId="444" applyNumberFormat="1" applyFont="1" applyFill="1" applyBorder="1" applyAlignment="1">
      <alignment vertical="center"/>
    </xf>
    <xf numFmtId="42" fontId="6" fillId="26" borderId="54" xfId="444" applyNumberFormat="1" applyFont="1" applyFill="1" applyBorder="1" applyAlignment="1"/>
    <xf numFmtId="10" fontId="0" fillId="0" borderId="10" xfId="832" applyNumberFormat="1" applyFont="1" applyBorder="1"/>
    <xf numFmtId="0" fontId="64" fillId="0" borderId="0" xfId="0" applyFont="1"/>
    <xf numFmtId="0" fontId="129" fillId="0" borderId="0" xfId="0" applyFont="1" applyAlignment="1">
      <alignment horizontal="left"/>
    </xf>
    <xf numFmtId="0" fontId="139" fillId="0" borderId="21" xfId="0" applyFont="1" applyBorder="1" applyAlignment="1">
      <alignment horizontal="left"/>
    </xf>
    <xf numFmtId="14" fontId="139" fillId="0" borderId="15" xfId="0" applyNumberFormat="1" applyFont="1" applyBorder="1" applyAlignment="1">
      <alignment horizontal="left"/>
    </xf>
    <xf numFmtId="0" fontId="6" fillId="0" borderId="17" xfId="0" applyFont="1" applyBorder="1" applyAlignment="1">
      <alignment horizontal="center"/>
    </xf>
    <xf numFmtId="0" fontId="6" fillId="0" borderId="17" xfId="0" applyFont="1" applyBorder="1"/>
    <xf numFmtId="0" fontId="0" fillId="0" borderId="0" xfId="0"/>
    <xf numFmtId="0" fontId="0" fillId="0" borderId="0" xfId="0"/>
    <xf numFmtId="0" fontId="0" fillId="0" borderId="0" xfId="0"/>
    <xf numFmtId="0" fontId="0" fillId="0" borderId="0" xfId="0"/>
    <xf numFmtId="0" fontId="0" fillId="0" borderId="0" xfId="0"/>
    <xf numFmtId="0" fontId="74" fillId="26" borderId="19" xfId="0" applyFont="1" applyFill="1" applyBorder="1" applyAlignment="1">
      <alignment horizontal="left" wrapText="1"/>
    </xf>
    <xf numFmtId="14" fontId="19" fillId="26" borderId="23" xfId="0" applyNumberFormat="1" applyFont="1" applyFill="1" applyBorder="1" applyAlignment="1" applyProtection="1">
      <alignment horizontal="center" shrinkToFit="1"/>
      <protection locked="0"/>
    </xf>
    <xf numFmtId="0" fontId="61" fillId="26" borderId="23" xfId="352" applyFill="1" applyBorder="1" applyAlignment="1" applyProtection="1">
      <alignment horizontal="left" shrinkToFit="1"/>
      <protection locked="0"/>
    </xf>
    <xf numFmtId="0" fontId="19" fillId="26" borderId="23" xfId="0" applyFont="1" applyFill="1" applyBorder="1" applyAlignment="1" applyProtection="1">
      <alignment horizontal="left" shrinkToFit="1"/>
      <protection locked="0"/>
    </xf>
    <xf numFmtId="0" fontId="11" fillId="0" borderId="16"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74" fillId="26" borderId="22" xfId="0" quotePrefix="1" applyFont="1" applyFill="1" applyBorder="1" applyAlignment="1">
      <alignment horizontal="left"/>
    </xf>
    <xf numFmtId="0" fontId="75" fillId="26" borderId="22" xfId="0" applyFont="1" applyFill="1" applyBorder="1" applyAlignment="1"/>
    <xf numFmtId="167" fontId="74" fillId="26" borderId="22" xfId="0" applyNumberFormat="1" applyFont="1" applyFill="1" applyBorder="1" applyAlignment="1">
      <alignment horizontal="left"/>
    </xf>
    <xf numFmtId="0" fontId="0" fillId="0" borderId="0" xfId="0" applyAlignment="1">
      <alignment horizontal="left" wrapText="1"/>
    </xf>
    <xf numFmtId="0" fontId="133" fillId="0" borderId="0" xfId="0" applyFont="1" applyAlignment="1">
      <alignment horizontal="center"/>
    </xf>
    <xf numFmtId="0" fontId="6" fillId="26" borderId="19" xfId="444" applyNumberFormat="1" applyFont="1" applyFill="1" applyBorder="1" applyAlignment="1">
      <alignment horizontal="left"/>
    </xf>
    <xf numFmtId="0" fontId="0" fillId="26" borderId="19" xfId="0" applyFill="1" applyBorder="1" applyAlignment="1">
      <alignment horizontal="left"/>
    </xf>
    <xf numFmtId="0" fontId="6" fillId="26" borderId="22" xfId="444" applyNumberFormat="1" applyFont="1" applyFill="1" applyBorder="1" applyAlignment="1">
      <alignment horizontal="left"/>
    </xf>
    <xf numFmtId="14" fontId="6" fillId="26" borderId="22" xfId="444" applyNumberFormat="1" applyFont="1" applyFill="1" applyBorder="1" applyAlignment="1">
      <alignment horizontal="left"/>
    </xf>
    <xf numFmtId="0" fontId="11" fillId="0" borderId="0" xfId="0" applyFont="1" applyAlignment="1">
      <alignment horizontal="left" wrapText="1"/>
    </xf>
    <xf numFmtId="0" fontId="64" fillId="0" borderId="19" xfId="0" applyFont="1" applyBorder="1" applyAlignment="1">
      <alignment horizontal="center"/>
    </xf>
    <xf numFmtId="0" fontId="90" fillId="31" borderId="11" xfId="0" applyFont="1" applyFill="1" applyBorder="1" applyAlignment="1">
      <alignment horizontal="center" wrapText="1"/>
    </xf>
    <xf numFmtId="0" fontId="90" fillId="31" borderId="17" xfId="0" applyFont="1" applyFill="1" applyBorder="1" applyAlignment="1">
      <alignment horizontal="center" wrapText="1"/>
    </xf>
    <xf numFmtId="0" fontId="90" fillId="31" borderId="18" xfId="0" applyFont="1" applyFill="1" applyBorder="1" applyAlignment="1">
      <alignment horizontal="center" wrapText="1"/>
    </xf>
    <xf numFmtId="0" fontId="90" fillId="31" borderId="14" xfId="0" applyFont="1" applyFill="1" applyBorder="1" applyAlignment="1">
      <alignment horizontal="center" wrapText="1"/>
    </xf>
    <xf numFmtId="0" fontId="90" fillId="31" borderId="19" xfId="0" applyFont="1" applyFill="1" applyBorder="1" applyAlignment="1">
      <alignment horizontal="center" wrapText="1"/>
    </xf>
    <xf numFmtId="0" fontId="90" fillId="31" borderId="15" xfId="0" applyFont="1" applyFill="1" applyBorder="1" applyAlignment="1">
      <alignment horizontal="center" wrapText="1"/>
    </xf>
    <xf numFmtId="0" fontId="10" fillId="0" borderId="16" xfId="0" applyFont="1" applyFill="1" applyBorder="1" applyAlignment="1">
      <alignment horizontal="center" wrapText="1"/>
    </xf>
    <xf numFmtId="0" fontId="10" fillId="0" borderId="21" xfId="0" applyFont="1" applyFill="1" applyBorder="1" applyAlignment="1">
      <alignment horizontal="center" wrapText="1"/>
    </xf>
    <xf numFmtId="0" fontId="92" fillId="0" borderId="19" xfId="0" applyFont="1" applyBorder="1" applyAlignment="1">
      <alignment horizontal="center"/>
    </xf>
    <xf numFmtId="0" fontId="95" fillId="0" borderId="19" xfId="0" applyFont="1" applyBorder="1" applyAlignment="1">
      <alignment horizontal="center"/>
    </xf>
    <xf numFmtId="0" fontId="102" fillId="0" borderId="19" xfId="0" applyFont="1" applyBorder="1" applyAlignment="1">
      <alignment horizontal="center"/>
    </xf>
    <xf numFmtId="0" fontId="106" fillId="0" borderId="19" xfId="0" applyFont="1" applyBorder="1" applyAlignment="1">
      <alignment horizontal="center"/>
    </xf>
    <xf numFmtId="0" fontId="39" fillId="0" borderId="19" xfId="0" applyFont="1" applyFill="1" applyBorder="1" applyAlignment="1">
      <alignment horizontal="center"/>
    </xf>
    <xf numFmtId="0" fontId="110" fillId="45" borderId="11" xfId="0" applyFont="1" applyFill="1" applyBorder="1" applyAlignment="1">
      <alignment horizontal="center" wrapText="1"/>
    </xf>
    <xf numFmtId="0" fontId="110" fillId="45" borderId="18" xfId="0" applyFont="1" applyFill="1" applyBorder="1" applyAlignment="1">
      <alignment horizontal="center" wrapText="1"/>
    </xf>
    <xf numFmtId="0" fontId="110" fillId="45" borderId="14" xfId="0" applyFont="1" applyFill="1" applyBorder="1" applyAlignment="1">
      <alignment horizontal="center" wrapText="1"/>
    </xf>
    <xf numFmtId="0" fontId="110" fillId="45" borderId="15" xfId="0" applyFont="1" applyFill="1" applyBorder="1" applyAlignment="1">
      <alignment horizontal="center" wrapText="1"/>
    </xf>
    <xf numFmtId="14" fontId="68" fillId="26" borderId="0" xfId="0" applyNumberFormat="1" applyFont="1" applyFill="1" applyAlignment="1">
      <alignment horizontal="center"/>
    </xf>
    <xf numFmtId="0" fontId="93" fillId="32" borderId="11" xfId="0" applyFont="1" applyFill="1" applyBorder="1" applyAlignment="1">
      <alignment horizontal="center" wrapText="1"/>
    </xf>
    <xf numFmtId="0" fontId="93" fillId="32" borderId="18" xfId="0" applyFont="1" applyFill="1" applyBorder="1" applyAlignment="1">
      <alignment horizontal="center" wrapText="1"/>
    </xf>
    <xf numFmtId="0" fontId="93" fillId="32" borderId="14" xfId="0" applyFont="1" applyFill="1" applyBorder="1" applyAlignment="1">
      <alignment horizontal="center" wrapText="1"/>
    </xf>
    <xf numFmtId="0" fontId="93" fillId="32" borderId="15" xfId="0" applyFont="1" applyFill="1" applyBorder="1" applyAlignment="1">
      <alignment horizontal="center" wrapText="1"/>
    </xf>
    <xf numFmtId="0" fontId="101" fillId="33" borderId="11" xfId="0" applyFont="1" applyFill="1" applyBorder="1" applyAlignment="1">
      <alignment horizontal="center" wrapText="1"/>
    </xf>
    <xf numFmtId="0" fontId="101" fillId="33" borderId="18" xfId="0" applyFont="1" applyFill="1" applyBorder="1" applyAlignment="1">
      <alignment horizontal="center" wrapText="1"/>
    </xf>
    <xf numFmtId="0" fontId="101" fillId="33" borderId="14" xfId="0" applyFont="1" applyFill="1" applyBorder="1" applyAlignment="1">
      <alignment horizontal="center" wrapText="1"/>
    </xf>
    <xf numFmtId="0" fontId="101" fillId="33" borderId="15" xfId="0" applyFont="1" applyFill="1" applyBorder="1" applyAlignment="1">
      <alignment horizontal="center" wrapText="1"/>
    </xf>
    <xf numFmtId="0" fontId="110" fillId="35" borderId="11" xfId="0" applyFont="1" applyFill="1" applyBorder="1" applyAlignment="1">
      <alignment horizontal="center" wrapText="1"/>
    </xf>
    <xf numFmtId="0" fontId="110" fillId="35" borderId="18" xfId="0" applyFont="1" applyFill="1" applyBorder="1" applyAlignment="1">
      <alignment horizontal="center" wrapText="1"/>
    </xf>
    <xf numFmtId="0" fontId="110" fillId="35" borderId="14" xfId="0" applyFont="1" applyFill="1" applyBorder="1" applyAlignment="1">
      <alignment horizontal="center" wrapText="1"/>
    </xf>
    <xf numFmtId="0" fontId="110" fillId="35" borderId="15" xfId="0" applyFont="1" applyFill="1" applyBorder="1" applyAlignment="1">
      <alignment horizontal="center" wrapText="1"/>
    </xf>
    <xf numFmtId="0" fontId="110" fillId="43" borderId="11" xfId="0" applyFont="1" applyFill="1" applyBorder="1" applyAlignment="1">
      <alignment horizontal="center" wrapText="1"/>
    </xf>
    <xf numFmtId="0" fontId="110" fillId="43" borderId="18" xfId="0" applyFont="1" applyFill="1" applyBorder="1" applyAlignment="1">
      <alignment horizontal="center" wrapText="1"/>
    </xf>
    <xf numFmtId="0" fontId="110" fillId="43" borderId="14" xfId="0" applyFont="1" applyFill="1" applyBorder="1" applyAlignment="1">
      <alignment horizontal="center" wrapText="1"/>
    </xf>
    <xf numFmtId="0" fontId="110" fillId="43" borderId="15" xfId="0" applyFont="1" applyFill="1" applyBorder="1" applyAlignment="1">
      <alignment horizontal="center" wrapText="1"/>
    </xf>
    <xf numFmtId="0" fontId="90" fillId="31" borderId="16" xfId="0" applyFont="1" applyFill="1" applyBorder="1" applyAlignment="1">
      <alignment horizontal="center"/>
    </xf>
    <xf numFmtId="0" fontId="90" fillId="31" borderId="22" xfId="0" applyFont="1" applyFill="1" applyBorder="1" applyAlignment="1">
      <alignment horizontal="center"/>
    </xf>
    <xf numFmtId="0" fontId="90" fillId="31" borderId="21" xfId="0" applyFont="1" applyFill="1" applyBorder="1" applyAlignment="1">
      <alignment horizontal="center"/>
    </xf>
    <xf numFmtId="0" fontId="6" fillId="0" borderId="0" xfId="0" applyFont="1" applyAlignment="1">
      <alignment horizontal="left" wrapText="1"/>
    </xf>
    <xf numFmtId="0" fontId="171" fillId="41" borderId="16" xfId="0" applyFont="1" applyFill="1" applyBorder="1" applyAlignment="1">
      <alignment horizontal="center"/>
    </xf>
    <xf numFmtId="0" fontId="171" fillId="41" borderId="22" xfId="0" applyFont="1" applyFill="1" applyBorder="1" applyAlignment="1">
      <alignment horizontal="center"/>
    </xf>
    <xf numFmtId="0" fontId="171" fillId="41" borderId="21" xfId="0" applyFont="1" applyFill="1" applyBorder="1" applyAlignment="1">
      <alignment horizontal="center"/>
    </xf>
    <xf numFmtId="0" fontId="173" fillId="0" borderId="19" xfId="0" applyFont="1" applyBorder="1" applyAlignment="1">
      <alignment horizontal="center"/>
    </xf>
    <xf numFmtId="0" fontId="104" fillId="35" borderId="16" xfId="0" applyFont="1" applyFill="1" applyBorder="1" applyAlignment="1">
      <alignment horizontal="center"/>
    </xf>
    <xf numFmtId="0" fontId="104" fillId="35" borderId="22" xfId="0" applyFont="1" applyFill="1" applyBorder="1" applyAlignment="1">
      <alignment horizontal="center"/>
    </xf>
    <xf numFmtId="0" fontId="104" fillId="35" borderId="21" xfId="0" applyFont="1" applyFill="1" applyBorder="1" applyAlignment="1">
      <alignment horizontal="center"/>
    </xf>
    <xf numFmtId="0" fontId="104" fillId="43" borderId="16" xfId="0" applyFont="1" applyFill="1" applyBorder="1" applyAlignment="1">
      <alignment horizontal="center"/>
    </xf>
    <xf numFmtId="0" fontId="104" fillId="43" borderId="22" xfId="0" applyFont="1" applyFill="1" applyBorder="1" applyAlignment="1">
      <alignment horizontal="center"/>
    </xf>
    <xf numFmtId="0" fontId="104" fillId="43" borderId="21" xfId="0" applyFont="1" applyFill="1" applyBorder="1" applyAlignment="1">
      <alignment horizontal="center"/>
    </xf>
    <xf numFmtId="0" fontId="104" fillId="45" borderId="16" xfId="0" applyFont="1" applyFill="1" applyBorder="1" applyAlignment="1">
      <alignment horizontal="center"/>
    </xf>
    <xf numFmtId="0" fontId="104" fillId="45" borderId="22" xfId="0" applyFont="1" applyFill="1" applyBorder="1" applyAlignment="1">
      <alignment horizontal="center"/>
    </xf>
    <xf numFmtId="0" fontId="104" fillId="45" borderId="21" xfId="0" applyFont="1" applyFill="1" applyBorder="1" applyAlignment="1">
      <alignment horizontal="center"/>
    </xf>
    <xf numFmtId="0" fontId="92" fillId="0" borderId="22" xfId="0" applyFont="1" applyBorder="1" applyAlignment="1">
      <alignment horizontal="center"/>
    </xf>
    <xf numFmtId="0" fontId="93" fillId="32" borderId="16" xfId="0" applyFont="1" applyFill="1" applyBorder="1" applyAlignment="1">
      <alignment horizontal="center"/>
    </xf>
    <xf numFmtId="0" fontId="93" fillId="32" borderId="21" xfId="0" applyFont="1" applyFill="1" applyBorder="1" applyAlignment="1">
      <alignment horizontal="center"/>
    </xf>
    <xf numFmtId="0" fontId="95" fillId="0" borderId="22" xfId="0" applyFont="1" applyBorder="1" applyAlignment="1">
      <alignment horizontal="center"/>
    </xf>
    <xf numFmtId="0" fontId="67" fillId="0" borderId="0" xfId="0" applyFont="1" applyAlignment="1">
      <alignment horizontal="center" wrapText="1"/>
    </xf>
    <xf numFmtId="0" fontId="108" fillId="33" borderId="16" xfId="0" applyFont="1" applyFill="1" applyBorder="1" applyAlignment="1">
      <alignment horizontal="center"/>
    </xf>
    <xf numFmtId="0" fontId="108" fillId="33" borderId="21" xfId="0" applyFont="1" applyFill="1" applyBorder="1" applyAlignment="1">
      <alignment horizontal="center"/>
    </xf>
    <xf numFmtId="0" fontId="109" fillId="0" borderId="22" xfId="0" applyFont="1" applyBorder="1" applyAlignment="1">
      <alignment horizontal="center"/>
    </xf>
    <xf numFmtId="0" fontId="108" fillId="44" borderId="16" xfId="0" applyFont="1" applyFill="1" applyBorder="1" applyAlignment="1">
      <alignment horizontal="center"/>
    </xf>
    <xf numFmtId="0" fontId="108" fillId="44" borderId="21" xfId="0" applyFont="1" applyFill="1" applyBorder="1" applyAlignment="1">
      <alignment horizontal="center"/>
    </xf>
    <xf numFmtId="0" fontId="112" fillId="0" borderId="22" xfId="0" applyFont="1" applyBorder="1" applyAlignment="1">
      <alignment horizontal="center"/>
    </xf>
    <xf numFmtId="0" fontId="10" fillId="0" borderId="16" xfId="0" applyFont="1" applyFill="1" applyBorder="1" applyAlignment="1">
      <alignment horizontal="center"/>
    </xf>
    <xf numFmtId="0" fontId="10" fillId="0" borderId="21" xfId="0" applyFont="1" applyFill="1" applyBorder="1" applyAlignment="1">
      <alignment horizontal="center"/>
    </xf>
    <xf numFmtId="0" fontId="39" fillId="0" borderId="22" xfId="0" applyFont="1" applyFill="1" applyBorder="1" applyAlignment="1">
      <alignment horizontal="center"/>
    </xf>
    <xf numFmtId="0" fontId="108" fillId="43" borderId="16" xfId="0" applyFont="1" applyFill="1" applyBorder="1" applyAlignment="1">
      <alignment horizontal="center"/>
    </xf>
    <xf numFmtId="0" fontId="108" fillId="43" borderId="21" xfId="0" applyFont="1" applyFill="1" applyBorder="1" applyAlignment="1">
      <alignment horizontal="center"/>
    </xf>
    <xf numFmtId="0" fontId="69" fillId="0" borderId="0" xfId="0" applyFont="1" applyAlignment="1">
      <alignment horizontal="center" wrapText="1"/>
    </xf>
    <xf numFmtId="0" fontId="69" fillId="0" borderId="70" xfId="0" applyFont="1" applyBorder="1" applyAlignment="1">
      <alignment horizontal="center" wrapText="1"/>
    </xf>
    <xf numFmtId="0" fontId="69" fillId="0" borderId="71" xfId="0" applyFont="1" applyBorder="1" applyAlignment="1">
      <alignment horizontal="center" wrapText="1"/>
    </xf>
    <xf numFmtId="0" fontId="69" fillId="0" borderId="72" xfId="0" applyFont="1" applyBorder="1" applyAlignment="1">
      <alignment horizontal="center" wrapText="1"/>
    </xf>
    <xf numFmtId="0" fontId="69" fillId="0" borderId="73" xfId="0" applyFont="1" applyBorder="1" applyAlignment="1">
      <alignment horizontal="center" wrapText="1"/>
    </xf>
    <xf numFmtId="0" fontId="69" fillId="0" borderId="55" xfId="0" applyFont="1" applyBorder="1" applyAlignment="1">
      <alignment horizontal="center" wrapText="1"/>
    </xf>
    <xf numFmtId="0" fontId="69" fillId="0" borderId="74" xfId="0" applyFont="1" applyBorder="1" applyAlignment="1">
      <alignment horizontal="center" wrapText="1"/>
    </xf>
  </cellXfs>
  <cellStyles count="833">
    <cellStyle name="20% - Accent1 2" xfId="1"/>
    <cellStyle name="20% - Accent1 2 2" xfId="2"/>
    <cellStyle name="20% - Accent1 2 3" xfId="3"/>
    <cellStyle name="20% - Accent1 2 4" xfId="4"/>
    <cellStyle name="20% - Accent1 3" xfId="5"/>
    <cellStyle name="20% - Accent1 3 2" xfId="6"/>
    <cellStyle name="20% - Accent1 3 3" xfId="7"/>
    <cellStyle name="20% - Accent1 3 4" xfId="8"/>
    <cellStyle name="20% - Accent1 4" xfId="9"/>
    <cellStyle name="20% - Accent1 4 2" xfId="10"/>
    <cellStyle name="20% - Accent1 4 3" xfId="11"/>
    <cellStyle name="20% - Accent1 4 4" xfId="12"/>
    <cellStyle name="20% - Accent1 5" xfId="13"/>
    <cellStyle name="20% - Accent1 5 2" xfId="14"/>
    <cellStyle name="20% - Accent1 5 3" xfId="15"/>
    <cellStyle name="20% - Accent1 5 4" xfId="16"/>
    <cellStyle name="20% - Accent2 2" xfId="17"/>
    <cellStyle name="20% - Accent2 2 2" xfId="18"/>
    <cellStyle name="20% - Accent2 2 3" xfId="19"/>
    <cellStyle name="20% - Accent2 2 4" xfId="20"/>
    <cellStyle name="20% - Accent2 3" xfId="21"/>
    <cellStyle name="20% - Accent2 3 2" xfId="22"/>
    <cellStyle name="20% - Accent2 3 3" xfId="23"/>
    <cellStyle name="20% - Accent2 3 4" xfId="24"/>
    <cellStyle name="20% - Accent2 4" xfId="25"/>
    <cellStyle name="20% - Accent2 4 2" xfId="26"/>
    <cellStyle name="20% - Accent2 4 3" xfId="27"/>
    <cellStyle name="20% - Accent2 4 4" xfId="28"/>
    <cellStyle name="20% - Accent2 5" xfId="29"/>
    <cellStyle name="20% - Accent2 5 2" xfId="30"/>
    <cellStyle name="20% - Accent2 5 3" xfId="31"/>
    <cellStyle name="20% - Accent2 5 4" xfId="32"/>
    <cellStyle name="20% - Accent3 2" xfId="33"/>
    <cellStyle name="20% - Accent3 2 2" xfId="34"/>
    <cellStyle name="20% - Accent3 2 3" xfId="35"/>
    <cellStyle name="20% - Accent3 2 4" xfId="36"/>
    <cellStyle name="20% - Accent3 3" xfId="37"/>
    <cellStyle name="20% - Accent3 3 2" xfId="38"/>
    <cellStyle name="20% - Accent3 3 3" xfId="39"/>
    <cellStyle name="20% - Accent3 3 4" xfId="40"/>
    <cellStyle name="20% - Accent3 4" xfId="41"/>
    <cellStyle name="20% - Accent3 4 2" xfId="42"/>
    <cellStyle name="20% - Accent3 4 3" xfId="43"/>
    <cellStyle name="20% - Accent3 4 4" xfId="44"/>
    <cellStyle name="20% - Accent3 5" xfId="45"/>
    <cellStyle name="20% - Accent3 5 2" xfId="46"/>
    <cellStyle name="20% - Accent3 5 3" xfId="47"/>
    <cellStyle name="20% - Accent3 5 4" xfId="48"/>
    <cellStyle name="20% - Accent4 2" xfId="49"/>
    <cellStyle name="20% - Accent4 2 2" xfId="50"/>
    <cellStyle name="20% - Accent4 2 3" xfId="51"/>
    <cellStyle name="20% - Accent4 2 4" xfId="52"/>
    <cellStyle name="20% - Accent4 3" xfId="53"/>
    <cellStyle name="20% - Accent4 3 2" xfId="54"/>
    <cellStyle name="20% - Accent4 3 3" xfId="55"/>
    <cellStyle name="20% - Accent4 3 4" xfId="56"/>
    <cellStyle name="20% - Accent4 4" xfId="57"/>
    <cellStyle name="20% - Accent4 4 2" xfId="58"/>
    <cellStyle name="20% - Accent4 4 3" xfId="59"/>
    <cellStyle name="20% - Accent4 4 4" xfId="60"/>
    <cellStyle name="20% - Accent4 5" xfId="61"/>
    <cellStyle name="20% - Accent4 5 2" xfId="62"/>
    <cellStyle name="20% - Accent4 5 3" xfId="63"/>
    <cellStyle name="20% - Accent4 5 4" xfId="64"/>
    <cellStyle name="20% - Accent5 2" xfId="65"/>
    <cellStyle name="20% - Accent5 2 2" xfId="66"/>
    <cellStyle name="20% - Accent5 2 3" xfId="67"/>
    <cellStyle name="20% - Accent5 2 4" xfId="68"/>
    <cellStyle name="20% - Accent5 3" xfId="69"/>
    <cellStyle name="20% - Accent5 3 2" xfId="70"/>
    <cellStyle name="20% - Accent5 3 3" xfId="71"/>
    <cellStyle name="20% - Accent5 3 4" xfId="72"/>
    <cellStyle name="20% - Accent5 4" xfId="73"/>
    <cellStyle name="20% - Accent5 4 2" xfId="74"/>
    <cellStyle name="20% - Accent5 4 3" xfId="75"/>
    <cellStyle name="20% - Accent5 4 4" xfId="76"/>
    <cellStyle name="20% - Accent5 5" xfId="77"/>
    <cellStyle name="20% - Accent5 5 2" xfId="78"/>
    <cellStyle name="20% - Accent5 5 3" xfId="79"/>
    <cellStyle name="20% - Accent5 5 4" xfId="80"/>
    <cellStyle name="20% - Accent6 2" xfId="81"/>
    <cellStyle name="20% - Accent6 2 2" xfId="82"/>
    <cellStyle name="20% - Accent6 2 3" xfId="83"/>
    <cellStyle name="20% - Accent6 2 4" xfId="84"/>
    <cellStyle name="20% - Accent6 3" xfId="85"/>
    <cellStyle name="20% - Accent6 3 2" xfId="86"/>
    <cellStyle name="20% - Accent6 3 3" xfId="87"/>
    <cellStyle name="20% - Accent6 3 4" xfId="88"/>
    <cellStyle name="20% - Accent6 4" xfId="89"/>
    <cellStyle name="20% - Accent6 4 2" xfId="90"/>
    <cellStyle name="20% - Accent6 4 3" xfId="91"/>
    <cellStyle name="20% - Accent6 4 4" xfId="92"/>
    <cellStyle name="20% - Accent6 5" xfId="93"/>
    <cellStyle name="20% - Accent6 5 2" xfId="94"/>
    <cellStyle name="20% - Accent6 5 3" xfId="95"/>
    <cellStyle name="20% - Accent6 5 4" xfId="96"/>
    <cellStyle name="40% - Accent1 2" xfId="97"/>
    <cellStyle name="40% - Accent1 2 2" xfId="98"/>
    <cellStyle name="40% - Accent1 2 3" xfId="99"/>
    <cellStyle name="40% - Accent1 2 4" xfId="100"/>
    <cellStyle name="40% - Accent1 3" xfId="101"/>
    <cellStyle name="40% - Accent1 3 2" xfId="102"/>
    <cellStyle name="40% - Accent1 3 3" xfId="103"/>
    <cellStyle name="40% - Accent1 3 4" xfId="104"/>
    <cellStyle name="40% - Accent1 4" xfId="105"/>
    <cellStyle name="40% - Accent1 4 2" xfId="106"/>
    <cellStyle name="40% - Accent1 4 3" xfId="107"/>
    <cellStyle name="40% - Accent1 4 4" xfId="108"/>
    <cellStyle name="40% - Accent1 5" xfId="109"/>
    <cellStyle name="40% - Accent1 5 2" xfId="110"/>
    <cellStyle name="40% - Accent1 5 3" xfId="111"/>
    <cellStyle name="40% - Accent1 5 4" xfId="112"/>
    <cellStyle name="40% - Accent2 2" xfId="113"/>
    <cellStyle name="40% - Accent2 2 2" xfId="114"/>
    <cellStyle name="40% - Accent2 2 3" xfId="115"/>
    <cellStyle name="40% - Accent2 2 4" xfId="116"/>
    <cellStyle name="40% - Accent2 3" xfId="117"/>
    <cellStyle name="40% - Accent2 3 2" xfId="118"/>
    <cellStyle name="40% - Accent2 3 3" xfId="119"/>
    <cellStyle name="40% - Accent2 3 4" xfId="120"/>
    <cellStyle name="40% - Accent2 4" xfId="121"/>
    <cellStyle name="40% - Accent2 4 2" xfId="122"/>
    <cellStyle name="40% - Accent2 4 3" xfId="123"/>
    <cellStyle name="40% - Accent2 4 4" xfId="124"/>
    <cellStyle name="40% - Accent2 5" xfId="125"/>
    <cellStyle name="40% - Accent2 5 2" xfId="126"/>
    <cellStyle name="40% - Accent2 5 3" xfId="127"/>
    <cellStyle name="40% - Accent2 5 4" xfId="128"/>
    <cellStyle name="40% - Accent3 2" xfId="129"/>
    <cellStyle name="40% - Accent3 2 2" xfId="130"/>
    <cellStyle name="40% - Accent3 2 3" xfId="131"/>
    <cellStyle name="40% - Accent3 2 4" xfId="132"/>
    <cellStyle name="40% - Accent3 3" xfId="133"/>
    <cellStyle name="40% - Accent3 3 2" xfId="134"/>
    <cellStyle name="40% - Accent3 3 3" xfId="135"/>
    <cellStyle name="40% - Accent3 3 4" xfId="136"/>
    <cellStyle name="40% - Accent3 4" xfId="137"/>
    <cellStyle name="40% - Accent3 4 2" xfId="138"/>
    <cellStyle name="40% - Accent3 4 3" xfId="139"/>
    <cellStyle name="40% - Accent3 4 4" xfId="140"/>
    <cellStyle name="40% - Accent3 5" xfId="141"/>
    <cellStyle name="40% - Accent3 5 2" xfId="142"/>
    <cellStyle name="40% - Accent3 5 3" xfId="143"/>
    <cellStyle name="40% - Accent3 5 4" xfId="144"/>
    <cellStyle name="40% - Accent4 2" xfId="145"/>
    <cellStyle name="40% - Accent4 2 2" xfId="146"/>
    <cellStyle name="40% - Accent4 2 3" xfId="147"/>
    <cellStyle name="40% - Accent4 2 4" xfId="148"/>
    <cellStyle name="40% - Accent4 3" xfId="149"/>
    <cellStyle name="40% - Accent4 3 2" xfId="150"/>
    <cellStyle name="40% - Accent4 3 3" xfId="151"/>
    <cellStyle name="40% - Accent4 3 4" xfId="152"/>
    <cellStyle name="40% - Accent4 4" xfId="153"/>
    <cellStyle name="40% - Accent4 4 2" xfId="154"/>
    <cellStyle name="40% - Accent4 4 3" xfId="155"/>
    <cellStyle name="40% - Accent4 4 4" xfId="156"/>
    <cellStyle name="40% - Accent4 5" xfId="157"/>
    <cellStyle name="40% - Accent4 5 2" xfId="158"/>
    <cellStyle name="40% - Accent4 5 3" xfId="159"/>
    <cellStyle name="40% - Accent4 5 4" xfId="160"/>
    <cellStyle name="40% - Accent5 2" xfId="161"/>
    <cellStyle name="40% - Accent5 2 2" xfId="162"/>
    <cellStyle name="40% - Accent5 2 3" xfId="163"/>
    <cellStyle name="40% - Accent5 2 4" xfId="164"/>
    <cellStyle name="40% - Accent5 3" xfId="165"/>
    <cellStyle name="40% - Accent5 3 2" xfId="166"/>
    <cellStyle name="40% - Accent5 3 3" xfId="167"/>
    <cellStyle name="40% - Accent5 3 4" xfId="168"/>
    <cellStyle name="40% - Accent5 4" xfId="169"/>
    <cellStyle name="40% - Accent5 4 2" xfId="170"/>
    <cellStyle name="40% - Accent5 4 3" xfId="171"/>
    <cellStyle name="40% - Accent5 4 4" xfId="172"/>
    <cellStyle name="40% - Accent5 5" xfId="173"/>
    <cellStyle name="40% - Accent5 5 2" xfId="174"/>
    <cellStyle name="40% - Accent5 5 3" xfId="175"/>
    <cellStyle name="40% - Accent5 5 4" xfId="176"/>
    <cellStyle name="40% - Accent6 2" xfId="177"/>
    <cellStyle name="40% - Accent6 2 2" xfId="178"/>
    <cellStyle name="40% - Accent6 2 3" xfId="179"/>
    <cellStyle name="40% - Accent6 2 4" xfId="180"/>
    <cellStyle name="40% - Accent6 3" xfId="181"/>
    <cellStyle name="40% - Accent6 3 2" xfId="182"/>
    <cellStyle name="40% - Accent6 3 3" xfId="183"/>
    <cellStyle name="40% - Accent6 3 4" xfId="184"/>
    <cellStyle name="40% - Accent6 4" xfId="185"/>
    <cellStyle name="40% - Accent6 4 2" xfId="186"/>
    <cellStyle name="40% - Accent6 4 3" xfId="187"/>
    <cellStyle name="40% - Accent6 4 4" xfId="188"/>
    <cellStyle name="40% - Accent6 5" xfId="189"/>
    <cellStyle name="40% - Accent6 5 2" xfId="190"/>
    <cellStyle name="40% - Accent6 5 3" xfId="191"/>
    <cellStyle name="40% - Accent6 5 4" xfId="192"/>
    <cellStyle name="60% - Accent1 2" xfId="193"/>
    <cellStyle name="60% - Accent1 3" xfId="194"/>
    <cellStyle name="60% - Accent1 4" xfId="195"/>
    <cellStyle name="60% - Accent1 5" xfId="196"/>
    <cellStyle name="60% - Accent2 2" xfId="197"/>
    <cellStyle name="60% - Accent2 3" xfId="198"/>
    <cellStyle name="60% - Accent2 4" xfId="199"/>
    <cellStyle name="60% - Accent2 5" xfId="200"/>
    <cellStyle name="60% - Accent3 2" xfId="201"/>
    <cellStyle name="60% - Accent3 3" xfId="202"/>
    <cellStyle name="60% - Accent3 4" xfId="203"/>
    <cellStyle name="60% - Accent3 5" xfId="204"/>
    <cellStyle name="60% - Accent4 2" xfId="205"/>
    <cellStyle name="60% - Accent4 3" xfId="206"/>
    <cellStyle name="60% - Accent4 4" xfId="207"/>
    <cellStyle name="60% - Accent4 5" xfId="208"/>
    <cellStyle name="60% - Accent5 2" xfId="209"/>
    <cellStyle name="60% - Accent5 3" xfId="210"/>
    <cellStyle name="60% - Accent5 4" xfId="211"/>
    <cellStyle name="60% - Accent5 5" xfId="212"/>
    <cellStyle name="60% - Accent6 2" xfId="213"/>
    <cellStyle name="60% - Accent6 3" xfId="214"/>
    <cellStyle name="60% - Accent6 4" xfId="215"/>
    <cellStyle name="60% - Accent6 5" xfId="216"/>
    <cellStyle name="Accent1 2" xfId="217"/>
    <cellStyle name="Accent1 3" xfId="218"/>
    <cellStyle name="Accent1 4" xfId="219"/>
    <cellStyle name="Accent1 5" xfId="220"/>
    <cellStyle name="Accent2 2" xfId="221"/>
    <cellStyle name="Accent2 3" xfId="222"/>
    <cellStyle name="Accent2 4" xfId="223"/>
    <cellStyle name="Accent2 5" xfId="224"/>
    <cellStyle name="Accent3 2" xfId="225"/>
    <cellStyle name="Accent3 3" xfId="226"/>
    <cellStyle name="Accent3 4" xfId="227"/>
    <cellStyle name="Accent3 5" xfId="228"/>
    <cellStyle name="Accent4 2" xfId="229"/>
    <cellStyle name="Accent4 3" xfId="230"/>
    <cellStyle name="Accent4 4" xfId="231"/>
    <cellStyle name="Accent4 5" xfId="232"/>
    <cellStyle name="Accent5 2" xfId="233"/>
    <cellStyle name="Accent5 3" xfId="234"/>
    <cellStyle name="Accent5 4" xfId="235"/>
    <cellStyle name="Accent5 5" xfId="236"/>
    <cellStyle name="Accent6 2" xfId="237"/>
    <cellStyle name="Accent6 3" xfId="238"/>
    <cellStyle name="Accent6 4" xfId="239"/>
    <cellStyle name="Accent6 5" xfId="240"/>
    <cellStyle name="Bad 2" xfId="241"/>
    <cellStyle name="Bad 3" xfId="242"/>
    <cellStyle name="Bad 4" xfId="243"/>
    <cellStyle name="Bad 5" xfId="244"/>
    <cellStyle name="Calculation 2" xfId="245"/>
    <cellStyle name="Calculation 2 2" xfId="246"/>
    <cellStyle name="Calculation 2 2 2" xfId="247"/>
    <cellStyle name="Calculation 2 3" xfId="248"/>
    <cellStyle name="Calculation 2 3 2" xfId="249"/>
    <cellStyle name="Calculation 2 4" xfId="250"/>
    <cellStyle name="Calculation 2 4 2" xfId="251"/>
    <cellStyle name="Calculation 2 5" xfId="252"/>
    <cellStyle name="Calculation 2 5 2" xfId="253"/>
    <cellStyle name="Calculation 2 6" xfId="254"/>
    <cellStyle name="Calculation 2 6 2" xfId="255"/>
    <cellStyle name="Calculation 2 7" xfId="256"/>
    <cellStyle name="Calculation 2 7 2" xfId="257"/>
    <cellStyle name="Calculation 2 8" xfId="258"/>
    <cellStyle name="Calculation 2 9" xfId="259"/>
    <cellStyle name="Calculation 3" xfId="260"/>
    <cellStyle name="Calculation 3 2" xfId="261"/>
    <cellStyle name="Calculation 3 2 2" xfId="262"/>
    <cellStyle name="Calculation 3 3" xfId="263"/>
    <cellStyle name="Calculation 3 3 2" xfId="264"/>
    <cellStyle name="Calculation 3 4" xfId="265"/>
    <cellStyle name="Calculation 3 4 2" xfId="266"/>
    <cellStyle name="Calculation 3 5" xfId="267"/>
    <cellStyle name="Calculation 3 5 2" xfId="268"/>
    <cellStyle name="Calculation 3 6" xfId="269"/>
    <cellStyle name="Calculation 3 6 2" xfId="270"/>
    <cellStyle name="Calculation 3 7" xfId="271"/>
    <cellStyle name="Calculation 3 7 2" xfId="272"/>
    <cellStyle name="Calculation 3 8" xfId="273"/>
    <cellStyle name="Calculation 3 9" xfId="274"/>
    <cellStyle name="Calculation 4" xfId="275"/>
    <cellStyle name="Calculation 4 2" xfId="276"/>
    <cellStyle name="Calculation 4 2 2" xfId="277"/>
    <cellStyle name="Calculation 4 3" xfId="278"/>
    <cellStyle name="Calculation 4 3 2" xfId="279"/>
    <cellStyle name="Calculation 4 4" xfId="280"/>
    <cellStyle name="Calculation 4 4 2" xfId="281"/>
    <cellStyle name="Calculation 4 5" xfId="282"/>
    <cellStyle name="Calculation 4 5 2" xfId="283"/>
    <cellStyle name="Calculation 4 6" xfId="284"/>
    <cellStyle name="Calculation 4 6 2" xfId="285"/>
    <cellStyle name="Calculation 4 7" xfId="286"/>
    <cellStyle name="Calculation 4 7 2" xfId="287"/>
    <cellStyle name="Calculation 4 8" xfId="288"/>
    <cellStyle name="Calculation 4 9" xfId="289"/>
    <cellStyle name="Calculation 5" xfId="290"/>
    <cellStyle name="Calculation 5 2" xfId="291"/>
    <cellStyle name="Calculation 5 2 2" xfId="292"/>
    <cellStyle name="Calculation 5 3" xfId="293"/>
    <cellStyle name="Calculation 5 3 2" xfId="294"/>
    <cellStyle name="Calculation 5 4" xfId="295"/>
    <cellStyle name="Calculation 5 4 2" xfId="296"/>
    <cellStyle name="Calculation 5 5" xfId="297"/>
    <cellStyle name="Calculation 5 5 2" xfId="298"/>
    <cellStyle name="Calculation 5 6" xfId="299"/>
    <cellStyle name="Calculation 5 6 2" xfId="300"/>
    <cellStyle name="Calculation 5 7" xfId="301"/>
    <cellStyle name="Calculation 5 7 2" xfId="302"/>
    <cellStyle name="Calculation 5 8" xfId="303"/>
    <cellStyle name="Calculation 5 9" xfId="304"/>
    <cellStyle name="Check Cell 2" xfId="305"/>
    <cellStyle name="Check Cell 3" xfId="306"/>
    <cellStyle name="Check Cell 4" xfId="307"/>
    <cellStyle name="Check Cell 5" xfId="308"/>
    <cellStyle name="Comma" xfId="309" builtinId="3"/>
    <cellStyle name="Comma 2" xfId="310"/>
    <cellStyle name="Comma 2 2" xfId="311"/>
    <cellStyle name="Comma 2 3" xfId="312"/>
    <cellStyle name="Comma 2 4" xfId="313"/>
    <cellStyle name="Comma 2 5" xfId="314"/>
    <cellStyle name="Comma 3" xfId="315"/>
    <cellStyle name="Comma 3 2" xfId="809"/>
    <cellStyle name="Comma 4" xfId="316"/>
    <cellStyle name="Comma0" xfId="768"/>
    <cellStyle name="Comma0 2" xfId="769"/>
    <cellStyle name="Comma0 3" xfId="770"/>
    <cellStyle name="Comma0 4" xfId="771"/>
    <cellStyle name="Comma0 5" xfId="772"/>
    <cellStyle name="Comma0 6" xfId="773"/>
    <cellStyle name="Comma0 7" xfId="774"/>
    <cellStyle name="Currency" xfId="317" builtinId="4"/>
    <cellStyle name="Currency 2" xfId="318"/>
    <cellStyle name="Currency 2 2" xfId="319"/>
    <cellStyle name="Currency 2 2 2" xfId="811"/>
    <cellStyle name="Currency 2 3" xfId="320"/>
    <cellStyle name="Currency 2 4" xfId="321"/>
    <cellStyle name="Currency 2 5" xfId="322"/>
    <cellStyle name="Currency 2 6" xfId="323"/>
    <cellStyle name="Currency 2 7" xfId="324"/>
    <cellStyle name="Currency 2 8" xfId="325"/>
    <cellStyle name="Currency 2 9" xfId="810"/>
    <cellStyle name="Currency 3" xfId="326"/>
    <cellStyle name="Currency 4" xfId="327"/>
    <cellStyle name="Currency0" xfId="775"/>
    <cellStyle name="Currency0 2" xfId="776"/>
    <cellStyle name="Currency0 3" xfId="777"/>
    <cellStyle name="Currency0 4" xfId="778"/>
    <cellStyle name="Currency0 5" xfId="779"/>
    <cellStyle name="Currency0 6" xfId="780"/>
    <cellStyle name="Currency0 7" xfId="781"/>
    <cellStyle name="Date" xfId="782"/>
    <cellStyle name="Date 2" xfId="783"/>
    <cellStyle name="Date 3" xfId="784"/>
    <cellStyle name="Date 4" xfId="785"/>
    <cellStyle name="Date 5" xfId="786"/>
    <cellStyle name="Date 6" xfId="787"/>
    <cellStyle name="Date 7" xfId="788"/>
    <cellStyle name="Explanatory Text 2" xfId="328"/>
    <cellStyle name="Explanatory Text 3" xfId="329"/>
    <cellStyle name="Explanatory Text 4" xfId="330"/>
    <cellStyle name="Explanatory Text 5" xfId="331"/>
    <cellStyle name="Fixed" xfId="789"/>
    <cellStyle name="Fixed 2" xfId="790"/>
    <cellStyle name="Fixed 3" xfId="791"/>
    <cellStyle name="Fixed 4" xfId="792"/>
    <cellStyle name="Fixed 5" xfId="793"/>
    <cellStyle name="Fixed 6" xfId="794"/>
    <cellStyle name="Fixed 7" xfId="795"/>
    <cellStyle name="Good 2" xfId="332"/>
    <cellStyle name="Good 3" xfId="333"/>
    <cellStyle name="Good 4" xfId="334"/>
    <cellStyle name="Good 5" xfId="335"/>
    <cellStyle name="Grey" xfId="812"/>
    <cellStyle name="Header1" xfId="813"/>
    <cellStyle name="Header2" xfId="814"/>
    <cellStyle name="Heading 1 2" xfId="336"/>
    <cellStyle name="Heading 1 3" xfId="337"/>
    <cellStyle name="Heading 1 4" xfId="338"/>
    <cellStyle name="Heading 1 5" xfId="339"/>
    <cellStyle name="Heading 1 6" xfId="796"/>
    <cellStyle name="Heading 2 2" xfId="340"/>
    <cellStyle name="Heading 2 3" xfId="341"/>
    <cellStyle name="Heading 2 4" xfId="342"/>
    <cellStyle name="Heading 2 5" xfId="343"/>
    <cellStyle name="Heading 2 6" xfId="797"/>
    <cellStyle name="Heading 3 2" xfId="344"/>
    <cellStyle name="Heading 3 3" xfId="345"/>
    <cellStyle name="Heading 3 4" xfId="346"/>
    <cellStyle name="Heading 3 5" xfId="347"/>
    <cellStyle name="Heading 4 2" xfId="348"/>
    <cellStyle name="Heading 4 3" xfId="349"/>
    <cellStyle name="Heading 4 4" xfId="350"/>
    <cellStyle name="Heading 4 5" xfId="351"/>
    <cellStyle name="Hyperlink" xfId="352" builtinId="8"/>
    <cellStyle name="Hyperlink 2" xfId="353"/>
    <cellStyle name="Hyperlink 3" xfId="354"/>
    <cellStyle name="Hyperlink 4" xfId="355"/>
    <cellStyle name="Input [yellow]" xfId="815"/>
    <cellStyle name="Input 2" xfId="356"/>
    <cellStyle name="Input 2 2" xfId="357"/>
    <cellStyle name="Input 2 2 2" xfId="358"/>
    <cellStyle name="Input 2 3" xfId="359"/>
    <cellStyle name="Input 2 3 2" xfId="360"/>
    <cellStyle name="Input 2 4" xfId="361"/>
    <cellStyle name="Input 2 4 2" xfId="362"/>
    <cellStyle name="Input 2 5" xfId="363"/>
    <cellStyle name="Input 2 5 2" xfId="364"/>
    <cellStyle name="Input 2 6" xfId="365"/>
    <cellStyle name="Input 2 6 2" xfId="366"/>
    <cellStyle name="Input 2 7" xfId="367"/>
    <cellStyle name="Input 2 7 2" xfId="368"/>
    <cellStyle name="Input 2 8" xfId="369"/>
    <cellStyle name="Input 2 9" xfId="370"/>
    <cellStyle name="Input 3" xfId="371"/>
    <cellStyle name="Input 3 2" xfId="372"/>
    <cellStyle name="Input 3 2 2" xfId="373"/>
    <cellStyle name="Input 3 3" xfId="374"/>
    <cellStyle name="Input 3 3 2" xfId="375"/>
    <cellStyle name="Input 3 4" xfId="376"/>
    <cellStyle name="Input 3 4 2" xfId="377"/>
    <cellStyle name="Input 3 5" xfId="378"/>
    <cellStyle name="Input 3 5 2" xfId="379"/>
    <cellStyle name="Input 3 6" xfId="380"/>
    <cellStyle name="Input 3 6 2" xfId="381"/>
    <cellStyle name="Input 3 7" xfId="382"/>
    <cellStyle name="Input 3 7 2" xfId="383"/>
    <cellStyle name="Input 3 8" xfId="384"/>
    <cellStyle name="Input 3 9" xfId="385"/>
    <cellStyle name="Input 4" xfId="386"/>
    <cellStyle name="Input 4 2" xfId="387"/>
    <cellStyle name="Input 4 2 2" xfId="388"/>
    <cellStyle name="Input 4 3" xfId="389"/>
    <cellStyle name="Input 4 3 2" xfId="390"/>
    <cellStyle name="Input 4 4" xfId="391"/>
    <cellStyle name="Input 4 4 2" xfId="392"/>
    <cellStyle name="Input 4 5" xfId="393"/>
    <cellStyle name="Input 4 5 2" xfId="394"/>
    <cellStyle name="Input 4 6" xfId="395"/>
    <cellStyle name="Input 4 6 2" xfId="396"/>
    <cellStyle name="Input 4 7" xfId="397"/>
    <cellStyle name="Input 4 7 2" xfId="398"/>
    <cellStyle name="Input 4 8" xfId="399"/>
    <cellStyle name="Input 4 9" xfId="400"/>
    <cellStyle name="Input 5" xfId="401"/>
    <cellStyle name="Input 5 2" xfId="402"/>
    <cellStyle name="Input 5 2 2" xfId="403"/>
    <cellStyle name="Input 5 3" xfId="404"/>
    <cellStyle name="Input 5 3 2" xfId="405"/>
    <cellStyle name="Input 5 4" xfId="406"/>
    <cellStyle name="Input 5 4 2" xfId="407"/>
    <cellStyle name="Input 5 5" xfId="408"/>
    <cellStyle name="Input 5 5 2" xfId="409"/>
    <cellStyle name="Input 5 6" xfId="410"/>
    <cellStyle name="Input 5 6 2" xfId="411"/>
    <cellStyle name="Input 5 7" xfId="412"/>
    <cellStyle name="Input 5 7 2" xfId="413"/>
    <cellStyle name="Input 5 8" xfId="414"/>
    <cellStyle name="Input 5 9" xfId="415"/>
    <cellStyle name="Linked Cell 2" xfId="416"/>
    <cellStyle name="Linked Cell 3" xfId="417"/>
    <cellStyle name="Linked Cell 4" xfId="418"/>
    <cellStyle name="Linked Cell 5" xfId="419"/>
    <cellStyle name="Neutral 2" xfId="420"/>
    <cellStyle name="Neutral 3" xfId="421"/>
    <cellStyle name="Neutral 4" xfId="422"/>
    <cellStyle name="Neutral 5" xfId="423"/>
    <cellStyle name="Normal" xfId="0" builtinId="0"/>
    <cellStyle name="Normal - Style1" xfId="816"/>
    <cellStyle name="Normal 10" xfId="424"/>
    <cellStyle name="Normal 11" xfId="425"/>
    <cellStyle name="Normal 12" xfId="426"/>
    <cellStyle name="Normal 13" xfId="427"/>
    <cellStyle name="Normal 2" xfId="428"/>
    <cellStyle name="Normal 2 2" xfId="429"/>
    <cellStyle name="Normal 2 3" xfId="430"/>
    <cellStyle name="Normal 2 4" xfId="431"/>
    <cellStyle name="Normal 2 5" xfId="432"/>
    <cellStyle name="Normal 2 6" xfId="433"/>
    <cellStyle name="Normal 2 7" xfId="434"/>
    <cellStyle name="Normal 2 8" xfId="435"/>
    <cellStyle name="Normal 2 9" xfId="436"/>
    <cellStyle name="Normal 3" xfId="437"/>
    <cellStyle name="Normal 4" xfId="438"/>
    <cellStyle name="Normal 4 2" xfId="439"/>
    <cellStyle name="Normal 4 2 2" xfId="817"/>
    <cellStyle name="Normal 5" xfId="440"/>
    <cellStyle name="Normal 5 2" xfId="441"/>
    <cellStyle name="Normal 5 2 2" xfId="818"/>
    <cellStyle name="Normal 6" xfId="442"/>
    <cellStyle name="Normal 6 2" xfId="443"/>
    <cellStyle name="Normal 6 2 2" xfId="820"/>
    <cellStyle name="Normal 6 3" xfId="819"/>
    <cellStyle name="Normal 7" xfId="444"/>
    <cellStyle name="Normal 7 2" xfId="822"/>
    <cellStyle name="Normal 7 3" xfId="821"/>
    <cellStyle name="Normal 8" xfId="445"/>
    <cellStyle name="Normal 8 2" xfId="823"/>
    <cellStyle name="Normal 9" xfId="446"/>
    <cellStyle name="Normal 9 2" xfId="824"/>
    <cellStyle name="Note 2" xfId="447"/>
    <cellStyle name="Note 2 10" xfId="448"/>
    <cellStyle name="Note 2 2" xfId="449"/>
    <cellStyle name="Note 2 2 2" xfId="450"/>
    <cellStyle name="Note 2 2 2 2" xfId="451"/>
    <cellStyle name="Note 2 2 2 3" xfId="452"/>
    <cellStyle name="Note 2 2 2 4" xfId="453"/>
    <cellStyle name="Note 2 2 3" xfId="454"/>
    <cellStyle name="Note 2 2 4" xfId="455"/>
    <cellStyle name="Note 2 2 5" xfId="456"/>
    <cellStyle name="Note 2 3" xfId="457"/>
    <cellStyle name="Note 2 3 2" xfId="458"/>
    <cellStyle name="Note 2 3 2 2" xfId="459"/>
    <cellStyle name="Note 2 3 2 3" xfId="460"/>
    <cellStyle name="Note 2 3 2 4" xfId="461"/>
    <cellStyle name="Note 2 3 3" xfId="462"/>
    <cellStyle name="Note 2 3 4" xfId="463"/>
    <cellStyle name="Note 2 3 5" xfId="464"/>
    <cellStyle name="Note 2 4" xfId="465"/>
    <cellStyle name="Note 2 4 2" xfId="466"/>
    <cellStyle name="Note 2 4 2 2" xfId="467"/>
    <cellStyle name="Note 2 4 2 3" xfId="468"/>
    <cellStyle name="Note 2 4 2 4" xfId="469"/>
    <cellStyle name="Note 2 4 3" xfId="470"/>
    <cellStyle name="Note 2 4 4" xfId="471"/>
    <cellStyle name="Note 2 4 5" xfId="472"/>
    <cellStyle name="Note 2 5" xfId="473"/>
    <cellStyle name="Note 2 5 2" xfId="474"/>
    <cellStyle name="Note 2 5 2 2" xfId="475"/>
    <cellStyle name="Note 2 5 2 3" xfId="476"/>
    <cellStyle name="Note 2 5 2 4" xfId="477"/>
    <cellStyle name="Note 2 5 3" xfId="478"/>
    <cellStyle name="Note 2 5 4" xfId="479"/>
    <cellStyle name="Note 2 5 5" xfId="480"/>
    <cellStyle name="Note 2 6" xfId="481"/>
    <cellStyle name="Note 2 6 2" xfId="482"/>
    <cellStyle name="Note 2 6 2 2" xfId="483"/>
    <cellStyle name="Note 2 6 2 3" xfId="484"/>
    <cellStyle name="Note 2 6 2 4" xfId="485"/>
    <cellStyle name="Note 2 6 3" xfId="486"/>
    <cellStyle name="Note 2 6 4" xfId="487"/>
    <cellStyle name="Note 2 6 5" xfId="488"/>
    <cellStyle name="Note 2 7" xfId="489"/>
    <cellStyle name="Note 2 7 2" xfId="490"/>
    <cellStyle name="Note 2 7 3" xfId="491"/>
    <cellStyle name="Note 2 7 4" xfId="492"/>
    <cellStyle name="Note 2 8" xfId="493"/>
    <cellStyle name="Note 2 9" xfId="494"/>
    <cellStyle name="Note 3" xfId="495"/>
    <cellStyle name="Note 3 10" xfId="496"/>
    <cellStyle name="Note 3 2" xfId="497"/>
    <cellStyle name="Note 3 2 2" xfId="498"/>
    <cellStyle name="Note 3 2 2 2" xfId="499"/>
    <cellStyle name="Note 3 2 2 3" xfId="500"/>
    <cellStyle name="Note 3 2 2 4" xfId="501"/>
    <cellStyle name="Note 3 2 3" xfId="502"/>
    <cellStyle name="Note 3 2 4" xfId="503"/>
    <cellStyle name="Note 3 2 5" xfId="504"/>
    <cellStyle name="Note 3 3" xfId="505"/>
    <cellStyle name="Note 3 3 2" xfId="506"/>
    <cellStyle name="Note 3 3 2 2" xfId="507"/>
    <cellStyle name="Note 3 3 2 3" xfId="508"/>
    <cellStyle name="Note 3 3 2 4" xfId="509"/>
    <cellStyle name="Note 3 3 3" xfId="510"/>
    <cellStyle name="Note 3 3 4" xfId="511"/>
    <cellStyle name="Note 3 3 5" xfId="512"/>
    <cellStyle name="Note 3 4" xfId="513"/>
    <cellStyle name="Note 3 4 2" xfId="514"/>
    <cellStyle name="Note 3 4 2 2" xfId="515"/>
    <cellStyle name="Note 3 4 2 3" xfId="516"/>
    <cellStyle name="Note 3 4 2 4" xfId="517"/>
    <cellStyle name="Note 3 4 3" xfId="518"/>
    <cellStyle name="Note 3 4 4" xfId="519"/>
    <cellStyle name="Note 3 4 5" xfId="520"/>
    <cellStyle name="Note 3 5" xfId="521"/>
    <cellStyle name="Note 3 5 2" xfId="522"/>
    <cellStyle name="Note 3 5 2 2" xfId="523"/>
    <cellStyle name="Note 3 5 2 3" xfId="524"/>
    <cellStyle name="Note 3 5 2 4" xfId="525"/>
    <cellStyle name="Note 3 5 3" xfId="526"/>
    <cellStyle name="Note 3 5 4" xfId="527"/>
    <cellStyle name="Note 3 5 5" xfId="528"/>
    <cellStyle name="Note 3 6" xfId="529"/>
    <cellStyle name="Note 3 6 2" xfId="530"/>
    <cellStyle name="Note 3 6 2 2" xfId="531"/>
    <cellStyle name="Note 3 6 2 3" xfId="532"/>
    <cellStyle name="Note 3 6 2 4" xfId="533"/>
    <cellStyle name="Note 3 6 3" xfId="534"/>
    <cellStyle name="Note 3 6 4" xfId="535"/>
    <cellStyle name="Note 3 6 5" xfId="536"/>
    <cellStyle name="Note 3 7" xfId="537"/>
    <cellStyle name="Note 3 7 2" xfId="538"/>
    <cellStyle name="Note 3 7 3" xfId="539"/>
    <cellStyle name="Note 3 7 4" xfId="540"/>
    <cellStyle name="Note 3 8" xfId="541"/>
    <cellStyle name="Note 3 9" xfId="542"/>
    <cellStyle name="Note 4" xfId="543"/>
    <cellStyle name="Note 4 10" xfId="544"/>
    <cellStyle name="Note 4 2" xfId="545"/>
    <cellStyle name="Note 4 2 2" xfId="546"/>
    <cellStyle name="Note 4 2 2 2" xfId="547"/>
    <cellStyle name="Note 4 2 2 3" xfId="548"/>
    <cellStyle name="Note 4 2 2 4" xfId="549"/>
    <cellStyle name="Note 4 2 3" xfId="550"/>
    <cellStyle name="Note 4 2 4" xfId="551"/>
    <cellStyle name="Note 4 2 5" xfId="552"/>
    <cellStyle name="Note 4 3" xfId="553"/>
    <cellStyle name="Note 4 3 2" xfId="554"/>
    <cellStyle name="Note 4 3 2 2" xfId="555"/>
    <cellStyle name="Note 4 3 2 3" xfId="556"/>
    <cellStyle name="Note 4 3 2 4" xfId="557"/>
    <cellStyle name="Note 4 3 3" xfId="558"/>
    <cellStyle name="Note 4 3 4" xfId="559"/>
    <cellStyle name="Note 4 3 5" xfId="560"/>
    <cellStyle name="Note 4 4" xfId="561"/>
    <cellStyle name="Note 4 4 2" xfId="562"/>
    <cellStyle name="Note 4 4 2 2" xfId="563"/>
    <cellStyle name="Note 4 4 2 3" xfId="564"/>
    <cellStyle name="Note 4 4 2 4" xfId="565"/>
    <cellStyle name="Note 4 4 3" xfId="566"/>
    <cellStyle name="Note 4 4 4" xfId="567"/>
    <cellStyle name="Note 4 4 5" xfId="568"/>
    <cellStyle name="Note 4 5" xfId="569"/>
    <cellStyle name="Note 4 5 2" xfId="570"/>
    <cellStyle name="Note 4 5 2 2" xfId="571"/>
    <cellStyle name="Note 4 5 2 3" xfId="572"/>
    <cellStyle name="Note 4 5 2 4" xfId="573"/>
    <cellStyle name="Note 4 5 3" xfId="574"/>
    <cellStyle name="Note 4 5 4" xfId="575"/>
    <cellStyle name="Note 4 5 5" xfId="576"/>
    <cellStyle name="Note 4 6" xfId="577"/>
    <cellStyle name="Note 4 6 2" xfId="578"/>
    <cellStyle name="Note 4 6 2 2" xfId="579"/>
    <cellStyle name="Note 4 6 2 3" xfId="580"/>
    <cellStyle name="Note 4 6 2 4" xfId="581"/>
    <cellStyle name="Note 4 6 3" xfId="582"/>
    <cellStyle name="Note 4 6 4" xfId="583"/>
    <cellStyle name="Note 4 6 5" xfId="584"/>
    <cellStyle name="Note 4 7" xfId="585"/>
    <cellStyle name="Note 4 7 2" xfId="586"/>
    <cellStyle name="Note 4 7 3" xfId="587"/>
    <cellStyle name="Note 4 7 4" xfId="588"/>
    <cellStyle name="Note 4 8" xfId="589"/>
    <cellStyle name="Note 4 9" xfId="590"/>
    <cellStyle name="Note 5" xfId="591"/>
    <cellStyle name="Note 5 10" xfId="592"/>
    <cellStyle name="Note 5 2" xfId="593"/>
    <cellStyle name="Note 5 2 2" xfId="594"/>
    <cellStyle name="Note 5 2 2 2" xfId="595"/>
    <cellStyle name="Note 5 2 2 3" xfId="596"/>
    <cellStyle name="Note 5 2 2 4" xfId="597"/>
    <cellStyle name="Note 5 2 3" xfId="598"/>
    <cellStyle name="Note 5 2 4" xfId="599"/>
    <cellStyle name="Note 5 2 5" xfId="600"/>
    <cellStyle name="Note 5 3" xfId="601"/>
    <cellStyle name="Note 5 3 2" xfId="602"/>
    <cellStyle name="Note 5 3 2 2" xfId="603"/>
    <cellStyle name="Note 5 3 2 3" xfId="604"/>
    <cellStyle name="Note 5 3 2 4" xfId="605"/>
    <cellStyle name="Note 5 3 3" xfId="606"/>
    <cellStyle name="Note 5 3 4" xfId="607"/>
    <cellStyle name="Note 5 3 5" xfId="608"/>
    <cellStyle name="Note 5 4" xfId="609"/>
    <cellStyle name="Note 5 4 2" xfId="610"/>
    <cellStyle name="Note 5 4 2 2" xfId="611"/>
    <cellStyle name="Note 5 4 2 3" xfId="612"/>
    <cellStyle name="Note 5 4 2 4" xfId="613"/>
    <cellStyle name="Note 5 4 3" xfId="614"/>
    <cellStyle name="Note 5 4 4" xfId="615"/>
    <cellStyle name="Note 5 4 5" xfId="616"/>
    <cellStyle name="Note 5 5" xfId="617"/>
    <cellStyle name="Note 5 5 2" xfId="618"/>
    <cellStyle name="Note 5 5 2 2" xfId="619"/>
    <cellStyle name="Note 5 5 2 3" xfId="620"/>
    <cellStyle name="Note 5 5 2 4" xfId="621"/>
    <cellStyle name="Note 5 5 3" xfId="622"/>
    <cellStyle name="Note 5 5 4" xfId="623"/>
    <cellStyle name="Note 5 5 5" xfId="624"/>
    <cellStyle name="Note 5 6" xfId="625"/>
    <cellStyle name="Note 5 6 2" xfId="626"/>
    <cellStyle name="Note 5 6 2 2" xfId="627"/>
    <cellStyle name="Note 5 6 2 3" xfId="628"/>
    <cellStyle name="Note 5 6 2 4" xfId="629"/>
    <cellStyle name="Note 5 6 3" xfId="630"/>
    <cellStyle name="Note 5 6 4" xfId="631"/>
    <cellStyle name="Note 5 6 5" xfId="632"/>
    <cellStyle name="Note 5 7" xfId="633"/>
    <cellStyle name="Note 5 7 2" xfId="634"/>
    <cellStyle name="Note 5 7 3" xfId="635"/>
    <cellStyle name="Note 5 7 4" xfId="636"/>
    <cellStyle name="Note 5 8" xfId="637"/>
    <cellStyle name="Note 5 9" xfId="638"/>
    <cellStyle name="Output 2" xfId="639"/>
    <cellStyle name="Output 2 2" xfId="640"/>
    <cellStyle name="Output 2 2 2" xfId="641"/>
    <cellStyle name="Output 2 3" xfId="642"/>
    <cellStyle name="Output 2 3 2" xfId="643"/>
    <cellStyle name="Output 2 4" xfId="644"/>
    <cellStyle name="Output 2 4 2" xfId="645"/>
    <cellStyle name="Output 2 5" xfId="646"/>
    <cellStyle name="Output 2 5 2" xfId="647"/>
    <cellStyle name="Output 2 6" xfId="648"/>
    <cellStyle name="Output 2 6 2" xfId="649"/>
    <cellStyle name="Output 2 7" xfId="650"/>
    <cellStyle name="Output 2 7 2" xfId="651"/>
    <cellStyle name="Output 2 8" xfId="652"/>
    <cellStyle name="Output 2 9" xfId="653"/>
    <cellStyle name="Output 3" xfId="654"/>
    <cellStyle name="Output 3 2" xfId="655"/>
    <cellStyle name="Output 3 2 2" xfId="656"/>
    <cellStyle name="Output 3 3" xfId="657"/>
    <cellStyle name="Output 3 3 2" xfId="658"/>
    <cellStyle name="Output 3 4" xfId="659"/>
    <cellStyle name="Output 3 4 2" xfId="660"/>
    <cellStyle name="Output 3 5" xfId="661"/>
    <cellStyle name="Output 3 5 2" xfId="662"/>
    <cellStyle name="Output 3 6" xfId="663"/>
    <cellStyle name="Output 3 6 2" xfId="664"/>
    <cellStyle name="Output 3 7" xfId="665"/>
    <cellStyle name="Output 3 7 2" xfId="666"/>
    <cellStyle name="Output 3 8" xfId="667"/>
    <cellStyle name="Output 3 9" xfId="668"/>
    <cellStyle name="Output 4" xfId="669"/>
    <cellStyle name="Output 4 2" xfId="670"/>
    <cellStyle name="Output 4 2 2" xfId="671"/>
    <cellStyle name="Output 4 3" xfId="672"/>
    <cellStyle name="Output 4 3 2" xfId="673"/>
    <cellStyle name="Output 4 4" xfId="674"/>
    <cellStyle name="Output 4 4 2" xfId="675"/>
    <cellStyle name="Output 4 5" xfId="676"/>
    <cellStyle name="Output 4 5 2" xfId="677"/>
    <cellStyle name="Output 4 6" xfId="678"/>
    <cellStyle name="Output 4 6 2" xfId="679"/>
    <cellStyle name="Output 4 7" xfId="680"/>
    <cellStyle name="Output 4 7 2" xfId="681"/>
    <cellStyle name="Output 4 8" xfId="682"/>
    <cellStyle name="Output 4 9" xfId="683"/>
    <cellStyle name="Output 5" xfId="684"/>
    <cellStyle name="Output 5 2" xfId="685"/>
    <cellStyle name="Output 5 2 2" xfId="686"/>
    <cellStyle name="Output 5 3" xfId="687"/>
    <cellStyle name="Output 5 3 2" xfId="688"/>
    <cellStyle name="Output 5 4" xfId="689"/>
    <cellStyle name="Output 5 4 2" xfId="690"/>
    <cellStyle name="Output 5 5" xfId="691"/>
    <cellStyle name="Output 5 5 2" xfId="692"/>
    <cellStyle name="Output 5 6" xfId="693"/>
    <cellStyle name="Output 5 6 2" xfId="694"/>
    <cellStyle name="Output 5 7" xfId="695"/>
    <cellStyle name="Output 5 7 2" xfId="696"/>
    <cellStyle name="Output 5 8" xfId="697"/>
    <cellStyle name="Output 5 9" xfId="698"/>
    <cellStyle name="Percent" xfId="832" builtinId="5"/>
    <cellStyle name="Percent [2]" xfId="825"/>
    <cellStyle name="Percent 2" xfId="826"/>
    <cellStyle name="Percent 3" xfId="827"/>
    <cellStyle name="Percent 4" xfId="699"/>
    <cellStyle name="Percent 4 2" xfId="828"/>
    <cellStyle name="Percent 5" xfId="829"/>
    <cellStyle name="Percent 6" xfId="830"/>
    <cellStyle name="Percent 7" xfId="831"/>
    <cellStyle name="Title 2" xfId="700"/>
    <cellStyle name="Title 3" xfId="701"/>
    <cellStyle name="Title 4" xfId="702"/>
    <cellStyle name="Title 5" xfId="703"/>
    <cellStyle name="Total 2" xfId="704"/>
    <cellStyle name="Total 2 2" xfId="705"/>
    <cellStyle name="Total 2 2 2" xfId="706"/>
    <cellStyle name="Total 2 3" xfId="707"/>
    <cellStyle name="Total 2 3 2" xfId="708"/>
    <cellStyle name="Total 2 4" xfId="709"/>
    <cellStyle name="Total 2 4 2" xfId="710"/>
    <cellStyle name="Total 2 5" xfId="711"/>
    <cellStyle name="Total 2 5 2" xfId="712"/>
    <cellStyle name="Total 2 6" xfId="713"/>
    <cellStyle name="Total 2 6 2" xfId="714"/>
    <cellStyle name="Total 2 7" xfId="715"/>
    <cellStyle name="Total 2 7 2" xfId="716"/>
    <cellStyle name="Total 2 8" xfId="717"/>
    <cellStyle name="Total 2 8 2" xfId="799"/>
    <cellStyle name="Total 2 8 3" xfId="798"/>
    <cellStyle name="Total 2 9" xfId="718"/>
    <cellStyle name="Total 3" xfId="719"/>
    <cellStyle name="Total 3 2" xfId="720"/>
    <cellStyle name="Total 3 2 2" xfId="721"/>
    <cellStyle name="Total 3 3" xfId="722"/>
    <cellStyle name="Total 3 3 2" xfId="723"/>
    <cellStyle name="Total 3 4" xfId="724"/>
    <cellStyle name="Total 3 4 2" xfId="725"/>
    <cellStyle name="Total 3 5" xfId="726"/>
    <cellStyle name="Total 3 5 2" xfId="727"/>
    <cellStyle name="Total 3 6" xfId="728"/>
    <cellStyle name="Total 3 6 2" xfId="729"/>
    <cellStyle name="Total 3 7" xfId="730"/>
    <cellStyle name="Total 3 7 2" xfId="731"/>
    <cellStyle name="Total 3 8" xfId="732"/>
    <cellStyle name="Total 3 8 2" xfId="801"/>
    <cellStyle name="Total 3 8 3" xfId="800"/>
    <cellStyle name="Total 3 9" xfId="733"/>
    <cellStyle name="Total 4" xfId="734"/>
    <cellStyle name="Total 4 2" xfId="735"/>
    <cellStyle name="Total 4 2 2" xfId="736"/>
    <cellStyle name="Total 4 3" xfId="737"/>
    <cellStyle name="Total 4 3 2" xfId="738"/>
    <cellStyle name="Total 4 4" xfId="739"/>
    <cellStyle name="Total 4 4 2" xfId="740"/>
    <cellStyle name="Total 4 5" xfId="741"/>
    <cellStyle name="Total 4 5 2" xfId="742"/>
    <cellStyle name="Total 4 6" xfId="743"/>
    <cellStyle name="Total 4 6 2" xfId="744"/>
    <cellStyle name="Total 4 7" xfId="745"/>
    <cellStyle name="Total 4 7 2" xfId="746"/>
    <cellStyle name="Total 4 8" xfId="747"/>
    <cellStyle name="Total 4 8 2" xfId="803"/>
    <cellStyle name="Total 4 8 3" xfId="802"/>
    <cellStyle name="Total 4 9" xfId="748"/>
    <cellStyle name="Total 5" xfId="749"/>
    <cellStyle name="Total 5 2" xfId="750"/>
    <cellStyle name="Total 5 2 2" xfId="751"/>
    <cellStyle name="Total 5 3" xfId="752"/>
    <cellStyle name="Total 5 3 2" xfId="753"/>
    <cellStyle name="Total 5 4" xfId="754"/>
    <cellStyle name="Total 5 4 2" xfId="755"/>
    <cellStyle name="Total 5 5" xfId="756"/>
    <cellStyle name="Total 5 5 2" xfId="757"/>
    <cellStyle name="Total 5 6" xfId="758"/>
    <cellStyle name="Total 5 6 2" xfId="759"/>
    <cellStyle name="Total 5 7" xfId="760"/>
    <cellStyle name="Total 5 7 2" xfId="761"/>
    <cellStyle name="Total 5 8" xfId="762"/>
    <cellStyle name="Total 5 8 2" xfId="805"/>
    <cellStyle name="Total 5 8 3" xfId="804"/>
    <cellStyle name="Total 5 9" xfId="763"/>
    <cellStyle name="Total 6" xfId="806"/>
    <cellStyle name="Total 6 2" xfId="807"/>
    <cellStyle name="Total 7" xfId="808"/>
    <cellStyle name="Warning Text 2" xfId="764"/>
    <cellStyle name="Warning Text 3" xfId="765"/>
    <cellStyle name="Warning Text 4" xfId="766"/>
    <cellStyle name="Warning Text 5" xfId="767"/>
  </cellStyles>
  <dxfs count="4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00863D"/>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723900</xdr:colOff>
      <xdr:row>4</xdr:row>
      <xdr:rowOff>19050</xdr:rowOff>
    </xdr:from>
    <xdr:ext cx="1352550" cy="652332"/>
    <xdr:sp macro="" textlink="">
      <xdr:nvSpPr>
        <xdr:cNvPr id="2" name="Rectangle 1"/>
        <xdr:cNvSpPr/>
      </xdr:nvSpPr>
      <xdr:spPr>
        <a:xfrm>
          <a:off x="10306050" y="752475"/>
          <a:ext cx="1352550" cy="652332"/>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5"/>
  <sheetViews>
    <sheetView tabSelected="1" zoomScaleNormal="100" zoomScaleSheetLayoutView="85" workbookViewId="0"/>
  </sheetViews>
  <sheetFormatPr defaultRowHeight="15"/>
  <cols>
    <col min="1" max="1" width="4.140625" style="768" customWidth="1"/>
    <col min="2" max="2" width="127.42578125" bestFit="1" customWidth="1"/>
  </cols>
  <sheetData>
    <row r="1" spans="1:2" ht="18.75">
      <c r="B1" s="531" t="s">
        <v>515</v>
      </c>
    </row>
    <row r="3" spans="1:2">
      <c r="B3" t="s">
        <v>529</v>
      </c>
    </row>
    <row r="5" spans="1:2">
      <c r="A5" s="544">
        <v>1</v>
      </c>
      <c r="B5" t="s">
        <v>543</v>
      </c>
    </row>
    <row r="6" spans="1:2" s="768" customFormat="1">
      <c r="A6" s="544"/>
      <c r="B6" s="768" t="s">
        <v>544</v>
      </c>
    </row>
    <row r="7" spans="1:2">
      <c r="A7" s="544"/>
    </row>
    <row r="8" spans="1:2">
      <c r="A8" s="544">
        <v>2</v>
      </c>
      <c r="B8" t="s">
        <v>530</v>
      </c>
    </row>
    <row r="9" spans="1:2">
      <c r="A9" s="544"/>
      <c r="B9" t="s">
        <v>531</v>
      </c>
    </row>
    <row r="10" spans="1:2">
      <c r="A10" s="544"/>
      <c r="B10" t="s">
        <v>532</v>
      </c>
    </row>
    <row r="11" spans="1:2">
      <c r="A11" s="544"/>
    </row>
    <row r="12" spans="1:2">
      <c r="A12" s="544">
        <v>3</v>
      </c>
      <c r="B12" t="s">
        <v>540</v>
      </c>
    </row>
    <row r="13" spans="1:2">
      <c r="A13" s="544"/>
      <c r="B13" t="s">
        <v>542</v>
      </c>
    </row>
    <row r="14" spans="1:2">
      <c r="A14" s="544"/>
      <c r="B14" t="s">
        <v>547</v>
      </c>
    </row>
    <row r="15" spans="1:2">
      <c r="A15" s="544"/>
    </row>
    <row r="16" spans="1:2">
      <c r="A16" s="544">
        <v>4</v>
      </c>
      <c r="B16" t="s">
        <v>548</v>
      </c>
    </row>
    <row r="17" spans="1:2">
      <c r="A17" s="544"/>
    </row>
    <row r="18" spans="1:2">
      <c r="A18" s="544">
        <v>5</v>
      </c>
      <c r="B18" s="1211" t="s">
        <v>570</v>
      </c>
    </row>
    <row r="19" spans="1:2">
      <c r="A19" s="544"/>
    </row>
    <row r="20" spans="1:2">
      <c r="A20" s="544">
        <v>6</v>
      </c>
      <c r="B20" s="1212" t="s">
        <v>571</v>
      </c>
    </row>
    <row r="21" spans="1:2">
      <c r="A21" s="544"/>
      <c r="B21" s="1213" t="s">
        <v>567</v>
      </c>
    </row>
    <row r="22" spans="1:2">
      <c r="A22" s="544"/>
      <c r="B22" s="1213" t="s">
        <v>568</v>
      </c>
    </row>
    <row r="23" spans="1:2">
      <c r="A23" s="544"/>
      <c r="B23" s="1213" t="s">
        <v>569</v>
      </c>
    </row>
    <row r="24" spans="1:2">
      <c r="A24" s="544"/>
    </row>
    <row r="25" spans="1:2">
      <c r="A25" s="544"/>
      <c r="B25" s="1214" t="s">
        <v>572</v>
      </c>
    </row>
    <row r="26" spans="1:2">
      <c r="A26" s="544"/>
      <c r="B26" s="1215" t="s">
        <v>573</v>
      </c>
    </row>
    <row r="27" spans="1:2">
      <c r="A27" s="544"/>
      <c r="B27" t="s">
        <v>574</v>
      </c>
    </row>
    <row r="28" spans="1:2">
      <c r="A28" s="544"/>
    </row>
    <row r="29" spans="1:2">
      <c r="A29" s="544"/>
    </row>
    <row r="30" spans="1:2">
      <c r="A30" s="544"/>
    </row>
    <row r="31" spans="1:2">
      <c r="A31" s="544"/>
    </row>
    <row r="32" spans="1:2">
      <c r="A32" s="544"/>
    </row>
    <row r="33" spans="1:1">
      <c r="A33" s="544"/>
    </row>
    <row r="34" spans="1:1">
      <c r="A34" s="544"/>
    </row>
    <row r="35" spans="1:1">
      <c r="A35" s="544"/>
    </row>
    <row r="36" spans="1:1">
      <c r="A36" s="544"/>
    </row>
    <row r="37" spans="1:1">
      <c r="A37" s="544"/>
    </row>
    <row r="38" spans="1:1">
      <c r="A38" s="544"/>
    </row>
    <row r="39" spans="1:1">
      <c r="A39" s="544"/>
    </row>
    <row r="40" spans="1:1">
      <c r="A40" s="544"/>
    </row>
    <row r="41" spans="1:1">
      <c r="A41" s="544"/>
    </row>
    <row r="42" spans="1:1">
      <c r="A42" s="544"/>
    </row>
    <row r="43" spans="1:1">
      <c r="A43" s="544"/>
    </row>
    <row r="44" spans="1:1">
      <c r="A44" s="544"/>
    </row>
    <row r="45" spans="1:1">
      <c r="A45" s="544"/>
    </row>
  </sheetData>
  <pageMargins left="0.45" right="0.45" top="0.75" bottom="0.5" header="0.3" footer="0.3"/>
  <pageSetup scale="9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U131"/>
  <sheetViews>
    <sheetView topLeftCell="A73" zoomScaleNormal="100" zoomScaleSheetLayoutView="75" workbookViewId="0">
      <selection activeCell="B96" sqref="B96"/>
    </sheetView>
  </sheetViews>
  <sheetFormatPr defaultColWidth="9.140625" defaultRowHeight="15"/>
  <cols>
    <col min="1" max="1" width="13.42578125" style="5" customWidth="1"/>
    <col min="2" max="2" width="12.28515625" style="5" customWidth="1"/>
    <col min="3" max="3" width="15.7109375" style="5" bestFit="1" customWidth="1"/>
    <col min="4" max="4" width="20.85546875" style="5" customWidth="1"/>
    <col min="5" max="5" width="18" style="5" customWidth="1"/>
    <col min="6" max="6" width="2.7109375" style="214" customWidth="1"/>
    <col min="7" max="7" width="21.7109375" style="5" customWidth="1"/>
    <col min="8" max="8" width="3.28515625" style="250" customWidth="1"/>
    <col min="9" max="10" width="21.7109375" style="5" customWidth="1"/>
    <col min="11" max="11" width="2" style="5" customWidth="1"/>
    <col min="12" max="12" width="23.85546875" style="5" customWidth="1"/>
    <col min="13" max="13" width="2" style="5" customWidth="1"/>
    <col min="14" max="15" width="21.7109375" style="5" customWidth="1"/>
    <col min="16" max="16" width="2.28515625" style="5" customWidth="1"/>
    <col min="17" max="17" width="22" style="5" customWidth="1"/>
    <col min="18" max="18" width="2.7109375" style="5" customWidth="1"/>
    <col min="19" max="20" width="21.7109375" style="5" customWidth="1"/>
    <col min="21" max="21" width="2" style="5" customWidth="1"/>
    <col min="22" max="22" width="22" style="5" customWidth="1"/>
    <col min="23" max="23" width="2.7109375" style="5" customWidth="1"/>
    <col min="24" max="25" width="21.7109375" style="5" customWidth="1"/>
    <col min="26" max="26" width="2" style="5" customWidth="1"/>
    <col min="27" max="27" width="22" style="5" customWidth="1"/>
    <col min="28" max="28" width="2.7109375" style="5" customWidth="1"/>
    <col min="29" max="30" width="21.7109375" style="5" customWidth="1"/>
    <col min="31" max="31" width="2" style="5" customWidth="1"/>
    <col min="32" max="32" width="22" style="5" customWidth="1"/>
    <col min="33" max="33" width="2.7109375" style="797" customWidth="1"/>
    <col min="34" max="34" width="21.7109375" style="250" customWidth="1"/>
    <col min="35" max="35" width="22" style="250" customWidth="1"/>
    <col min="36" max="36" width="2" style="5" customWidth="1"/>
    <col min="37" max="37" width="22" style="5" customWidth="1"/>
    <col min="38" max="38" width="2.7109375" style="5" customWidth="1"/>
    <col min="39" max="40" width="21.7109375" style="5" customWidth="1"/>
    <col min="41" max="16384" width="9.140625" style="5"/>
  </cols>
  <sheetData>
    <row r="1" spans="1:47" ht="16.5" thickBot="1">
      <c r="A1" s="1133" t="s">
        <v>8</v>
      </c>
      <c r="B1" s="246"/>
      <c r="D1" s="247" t="str">
        <f>'Summary cost &amp; pymt per CMS '!B3</f>
        <v>Hospital Name</v>
      </c>
      <c r="E1" s="213"/>
      <c r="F1" s="248"/>
      <c r="G1" s="249"/>
      <c r="J1" s="252"/>
      <c r="K1" s="252"/>
      <c r="L1" s="251"/>
      <c r="N1" s="247" t="str">
        <f>+$D1</f>
        <v>Hospital Name</v>
      </c>
      <c r="O1" s="213"/>
      <c r="P1" s="248"/>
      <c r="Q1" s="249"/>
      <c r="R1" s="250"/>
      <c r="T1" s="252"/>
      <c r="U1" s="251"/>
      <c r="V1" s="1134"/>
      <c r="W1" s="1134"/>
      <c r="X1" s="247" t="str">
        <f>+$D1</f>
        <v>Hospital Name</v>
      </c>
      <c r="Y1" s="213"/>
      <c r="Z1" s="248"/>
      <c r="AA1" s="249"/>
      <c r="AB1" s="250"/>
      <c r="AD1" s="252"/>
      <c r="AE1" s="251"/>
      <c r="AF1" s="1134"/>
      <c r="AG1" s="1134"/>
      <c r="AH1" s="247" t="str">
        <f>+$D1</f>
        <v>Hospital Name</v>
      </c>
      <c r="AI1" s="213"/>
      <c r="AJ1" s="248"/>
      <c r="AK1" s="249"/>
      <c r="AL1" s="250"/>
      <c r="AN1" s="252"/>
      <c r="AO1" s="251"/>
      <c r="AP1" s="1134"/>
      <c r="AQ1" s="1134"/>
    </row>
    <row r="2" spans="1:47" ht="21.75" thickTop="1" thickBot="1">
      <c r="A2" s="246" t="s">
        <v>9</v>
      </c>
      <c r="B2" s="246"/>
      <c r="D2" s="253" t="str">
        <f>'Summary cost &amp; pymt per CMS '!B4</f>
        <v>7 digit Medicaid #</v>
      </c>
      <c r="E2" s="254"/>
      <c r="F2" s="255"/>
      <c r="G2" s="256"/>
      <c r="H2" s="519"/>
      <c r="I2" s="632" t="s">
        <v>269</v>
      </c>
      <c r="J2" s="252"/>
      <c r="K2" s="252"/>
      <c r="L2" s="251"/>
      <c r="N2" s="253" t="str">
        <f>+$D2</f>
        <v>7 digit Medicaid #</v>
      </c>
      <c r="O2" s="254"/>
      <c r="P2" s="255"/>
      <c r="Q2" s="256"/>
      <c r="R2" s="519"/>
      <c r="S2" s="632" t="s">
        <v>269</v>
      </c>
      <c r="T2" s="252"/>
      <c r="U2" s="1136"/>
      <c r="V2" s="1137"/>
      <c r="W2" s="797"/>
      <c r="X2" s="253" t="str">
        <f>+$D2</f>
        <v>7 digit Medicaid #</v>
      </c>
      <c r="Y2" s="254"/>
      <c r="Z2" s="255"/>
      <c r="AA2" s="256"/>
      <c r="AB2" s="519"/>
      <c r="AC2" s="632" t="s">
        <v>269</v>
      </c>
      <c r="AD2" s="252"/>
      <c r="AE2" s="1136"/>
      <c r="AF2" s="1137"/>
      <c r="AH2" s="253" t="str">
        <f>+$D2</f>
        <v>7 digit Medicaid #</v>
      </c>
      <c r="AI2" s="254"/>
      <c r="AJ2" s="255"/>
      <c r="AK2" s="256"/>
      <c r="AL2" s="519"/>
      <c r="AM2" s="632" t="s">
        <v>269</v>
      </c>
      <c r="AN2" s="252"/>
      <c r="AO2" s="1136"/>
      <c r="AP2" s="1137"/>
      <c r="AQ2" s="797"/>
      <c r="AR2" s="214"/>
      <c r="AS2" s="214"/>
      <c r="AT2" s="214"/>
      <c r="AU2" s="214"/>
    </row>
    <row r="3" spans="1:47" ht="16.5" thickTop="1">
      <c r="A3" s="246" t="s">
        <v>10</v>
      </c>
      <c r="B3" s="246"/>
      <c r="D3" s="257" t="str">
        <f>'Summary cost &amp; pymt per CMS '!B5</f>
        <v>0/00/0000</v>
      </c>
      <c r="E3" s="213"/>
      <c r="F3" s="248"/>
      <c r="G3" s="249"/>
      <c r="J3" s="252"/>
      <c r="K3" s="252"/>
      <c r="L3" s="251"/>
      <c r="N3" s="257" t="str">
        <f>+$D3</f>
        <v>0/00/0000</v>
      </c>
      <c r="O3" s="213"/>
      <c r="P3" s="248"/>
      <c r="Q3" s="249"/>
      <c r="R3" s="250"/>
      <c r="T3" s="252"/>
      <c r="U3" s="251"/>
      <c r="V3" s="1134"/>
      <c r="W3" s="1134"/>
      <c r="X3" s="257" t="str">
        <f>+$D3</f>
        <v>0/00/0000</v>
      </c>
      <c r="Y3" s="213"/>
      <c r="Z3" s="248"/>
      <c r="AA3" s="249"/>
      <c r="AB3" s="250"/>
      <c r="AD3" s="252"/>
      <c r="AE3" s="251"/>
      <c r="AF3" s="1134"/>
      <c r="AG3" s="1134"/>
      <c r="AH3" s="257" t="str">
        <f>+$D3</f>
        <v>0/00/0000</v>
      </c>
      <c r="AI3" s="213"/>
      <c r="AJ3" s="248"/>
      <c r="AK3" s="249"/>
      <c r="AL3" s="250"/>
      <c r="AN3" s="252"/>
      <c r="AO3" s="251"/>
      <c r="AP3" s="1134"/>
      <c r="AQ3" s="1134"/>
    </row>
    <row r="4" spans="1:47">
      <c r="A4" s="221"/>
      <c r="B4" s="221"/>
      <c r="G4" s="232"/>
      <c r="J4" s="252"/>
      <c r="K4" s="252"/>
      <c r="L4" s="251"/>
      <c r="P4" s="214"/>
      <c r="Q4" s="232"/>
      <c r="R4" s="250"/>
      <c r="T4" s="252"/>
      <c r="U4" s="251"/>
      <c r="V4" s="1134"/>
      <c r="W4" s="1134"/>
      <c r="Z4" s="214"/>
      <c r="AA4" s="232"/>
      <c r="AB4" s="250"/>
      <c r="AD4" s="252"/>
      <c r="AE4" s="251"/>
      <c r="AF4" s="1134"/>
      <c r="AG4" s="1134"/>
      <c r="AH4" s="5"/>
      <c r="AI4" s="5"/>
      <c r="AJ4" s="214"/>
      <c r="AK4" s="232"/>
      <c r="AL4" s="250"/>
      <c r="AN4" s="252"/>
      <c r="AO4" s="251"/>
      <c r="AP4" s="1134"/>
      <c r="AQ4" s="1134"/>
    </row>
    <row r="5" spans="1:47">
      <c r="A5" s="8" t="s">
        <v>509</v>
      </c>
      <c r="B5" s="8"/>
      <c r="D5" s="8" t="s">
        <v>510</v>
      </c>
      <c r="G5" s="14" t="s">
        <v>157</v>
      </c>
      <c r="H5" s="258"/>
      <c r="I5" s="442" t="str">
        <f>'IP Analysis-Cost Report Summary'!G5</f>
        <v>00/00/0000</v>
      </c>
      <c r="J5" s="259"/>
      <c r="K5" s="259"/>
      <c r="L5" s="260"/>
      <c r="N5" s="8" t="s">
        <v>510</v>
      </c>
      <c r="P5" s="214"/>
      <c r="Q5" s="14" t="s">
        <v>157</v>
      </c>
      <c r="R5" s="258"/>
      <c r="S5" s="442" t="str">
        <f>+$I5</f>
        <v>00/00/0000</v>
      </c>
      <c r="T5" s="259"/>
      <c r="U5" s="260"/>
      <c r="V5" s="1135"/>
      <c r="W5" s="1134"/>
      <c r="X5" s="8" t="s">
        <v>510</v>
      </c>
      <c r="Z5" s="214"/>
      <c r="AA5" s="14" t="s">
        <v>157</v>
      </c>
      <c r="AB5" s="258"/>
      <c r="AC5" s="442" t="str">
        <f>+$I5</f>
        <v>00/00/0000</v>
      </c>
      <c r="AD5" s="259"/>
      <c r="AE5" s="260"/>
      <c r="AF5" s="1135"/>
      <c r="AG5" s="1134"/>
      <c r="AH5" s="8" t="s">
        <v>510</v>
      </c>
      <c r="AI5" s="5"/>
      <c r="AJ5" s="214"/>
      <c r="AK5" s="14" t="s">
        <v>157</v>
      </c>
      <c r="AL5" s="258"/>
      <c r="AM5" s="442" t="str">
        <f>+$I5</f>
        <v>00/00/0000</v>
      </c>
      <c r="AN5" s="259"/>
      <c r="AO5" s="260"/>
      <c r="AP5" s="1135"/>
      <c r="AQ5" s="1134"/>
    </row>
    <row r="6" spans="1:47">
      <c r="A6" s="221"/>
      <c r="B6" s="221"/>
      <c r="G6" s="232"/>
      <c r="I6" s="252"/>
      <c r="J6" s="252"/>
      <c r="K6" s="252"/>
      <c r="L6" s="251"/>
      <c r="P6" s="214"/>
      <c r="Q6" s="232"/>
      <c r="R6" s="250"/>
      <c r="S6" s="252"/>
      <c r="T6" s="252"/>
      <c r="U6" s="252"/>
      <c r="V6" s="251"/>
      <c r="W6" s="1134"/>
      <c r="Z6" s="214"/>
      <c r="AA6" s="232"/>
      <c r="AB6" s="250"/>
      <c r="AC6" s="252"/>
      <c r="AD6" s="252"/>
      <c r="AE6" s="252"/>
      <c r="AF6" s="251"/>
      <c r="AH6" s="5"/>
      <c r="AI6" s="5"/>
      <c r="AJ6" s="214"/>
      <c r="AK6" s="232"/>
      <c r="AL6" s="250"/>
      <c r="AM6" s="252"/>
      <c r="AN6" s="252"/>
      <c r="AO6" s="252"/>
      <c r="AP6" s="1134"/>
      <c r="AQ6" s="1134"/>
    </row>
    <row r="7" spans="1:47" ht="31.5" customHeight="1">
      <c r="A7" s="221"/>
      <c r="D7" s="782" t="s">
        <v>92</v>
      </c>
      <c r="E7" s="1271" t="s">
        <v>131</v>
      </c>
      <c r="F7" s="1271"/>
      <c r="G7" s="1271"/>
      <c r="H7" s="1271"/>
      <c r="I7" s="1271"/>
      <c r="J7" s="1271"/>
      <c r="K7" s="539"/>
      <c r="L7" s="539"/>
      <c r="M7" s="539"/>
      <c r="N7" s="782" t="s">
        <v>92</v>
      </c>
      <c r="O7" s="1271" t="s">
        <v>131</v>
      </c>
      <c r="P7" s="1271"/>
      <c r="Q7" s="1271"/>
      <c r="R7" s="1271"/>
      <c r="S7" s="1271"/>
      <c r="T7" s="1271"/>
      <c r="U7" s="232"/>
      <c r="X7" s="782" t="s">
        <v>92</v>
      </c>
      <c r="Y7" s="1271" t="s">
        <v>131</v>
      </c>
      <c r="Z7" s="1271"/>
      <c r="AA7" s="1271"/>
      <c r="AB7" s="1271"/>
      <c r="AC7" s="1271"/>
      <c r="AD7" s="1271"/>
      <c r="AE7" s="232"/>
      <c r="AH7" s="782" t="s">
        <v>92</v>
      </c>
      <c r="AI7" s="1271" t="s">
        <v>131</v>
      </c>
      <c r="AJ7" s="1271"/>
      <c r="AK7" s="1271"/>
      <c r="AL7" s="1271"/>
      <c r="AM7" s="1271"/>
      <c r="AN7" s="1271"/>
      <c r="AO7" s="232"/>
    </row>
    <row r="8" spans="1:47">
      <c r="A8" s="221"/>
      <c r="B8" s="221"/>
      <c r="D8" s="215" t="s">
        <v>140</v>
      </c>
      <c r="G8" s="232"/>
      <c r="I8" s="232"/>
      <c r="J8" s="232"/>
      <c r="K8" s="232"/>
      <c r="N8" s="215" t="s">
        <v>140</v>
      </c>
      <c r="P8" s="214"/>
      <c r="Q8" s="232"/>
      <c r="R8" s="250"/>
      <c r="S8" s="232"/>
      <c r="T8" s="232"/>
      <c r="U8" s="232"/>
      <c r="X8" s="215" t="s">
        <v>140</v>
      </c>
      <c r="Z8" s="214"/>
      <c r="AA8" s="232"/>
      <c r="AB8" s="250"/>
      <c r="AC8" s="232"/>
      <c r="AD8" s="232"/>
      <c r="AE8" s="232"/>
      <c r="AH8" s="215" t="s">
        <v>140</v>
      </c>
      <c r="AI8" s="5"/>
      <c r="AJ8" s="214"/>
      <c r="AK8" s="232"/>
      <c r="AL8" s="250"/>
      <c r="AM8" s="232"/>
      <c r="AN8" s="232"/>
      <c r="AO8" s="232"/>
    </row>
    <row r="9" spans="1:47">
      <c r="A9" s="221"/>
      <c r="B9" s="221"/>
      <c r="C9" s="215"/>
      <c r="G9" s="232"/>
      <c r="H9" s="797"/>
      <c r="I9" s="232"/>
      <c r="J9" s="232"/>
      <c r="K9" s="232"/>
      <c r="N9" s="232"/>
      <c r="O9" s="232"/>
      <c r="P9" s="232"/>
      <c r="S9" s="232"/>
      <c r="T9" s="232"/>
      <c r="U9" s="232"/>
      <c r="X9" s="232"/>
      <c r="Y9" s="232"/>
      <c r="Z9" s="232"/>
      <c r="AC9" s="232"/>
      <c r="AD9" s="232"/>
      <c r="AE9" s="232"/>
      <c r="AH9" s="775"/>
    </row>
    <row r="10" spans="1:47">
      <c r="A10" s="221"/>
      <c r="B10" s="221"/>
      <c r="C10" s="215"/>
      <c r="D10" s="1268" t="s">
        <v>145</v>
      </c>
      <c r="E10" s="1269"/>
      <c r="F10" s="1269"/>
      <c r="G10" s="1270"/>
      <c r="H10" s="269"/>
      <c r="I10" s="1272" t="s">
        <v>328</v>
      </c>
      <c r="J10" s="1273"/>
      <c r="K10" s="1273"/>
      <c r="L10" s="1274"/>
      <c r="N10" s="363" t="s">
        <v>146</v>
      </c>
      <c r="O10" s="280"/>
      <c r="P10" s="363"/>
      <c r="Q10" s="281"/>
      <c r="S10" s="316" t="s">
        <v>318</v>
      </c>
      <c r="T10" s="316"/>
      <c r="U10" s="364"/>
      <c r="V10" s="329"/>
      <c r="X10" s="1276" t="s">
        <v>148</v>
      </c>
      <c r="Y10" s="1277"/>
      <c r="Z10" s="1277"/>
      <c r="AA10" s="1278"/>
      <c r="AC10" s="1279" t="s">
        <v>460</v>
      </c>
      <c r="AD10" s="1280"/>
      <c r="AE10" s="1280"/>
      <c r="AF10" s="1281"/>
      <c r="AG10" s="5"/>
      <c r="AH10" s="1282" t="s">
        <v>459</v>
      </c>
      <c r="AI10" s="1283"/>
      <c r="AJ10" s="1283"/>
      <c r="AK10" s="1284"/>
      <c r="AL10" s="1028"/>
      <c r="AM10" s="776" t="s">
        <v>450</v>
      </c>
      <c r="AN10" s="777"/>
    </row>
    <row r="11" spans="1:47" ht="14.25" customHeight="1">
      <c r="A11" s="221"/>
      <c r="B11" s="221"/>
      <c r="C11" s="215"/>
      <c r="G11" s="232"/>
      <c r="H11" s="797"/>
      <c r="I11" s="1209"/>
      <c r="J11" s="1209"/>
      <c r="K11" s="1209"/>
      <c r="L11" s="1210"/>
      <c r="N11" s="232"/>
      <c r="O11" s="232"/>
      <c r="P11" s="232"/>
      <c r="S11" s="330"/>
      <c r="T11" s="330"/>
      <c r="U11" s="330"/>
      <c r="V11" s="321"/>
      <c r="X11" s="323"/>
      <c r="Y11" s="323"/>
      <c r="Z11" s="323"/>
      <c r="AA11" s="324"/>
      <c r="AC11" s="323"/>
      <c r="AD11" s="323"/>
      <c r="AE11" s="323"/>
      <c r="AF11" s="324"/>
      <c r="AG11" s="5"/>
      <c r="AH11" s="323"/>
      <c r="AI11" s="323"/>
      <c r="AJ11" s="323"/>
      <c r="AK11" s="324"/>
      <c r="AL11" s="773"/>
      <c r="AM11" s="775"/>
      <c r="AN11" s="250"/>
    </row>
    <row r="12" spans="1:47">
      <c r="D12" s="1242" t="s">
        <v>326</v>
      </c>
      <c r="E12" s="1242"/>
      <c r="F12" s="1242"/>
      <c r="G12" s="1242"/>
      <c r="H12" s="270"/>
      <c r="I12" s="1275" t="s">
        <v>141</v>
      </c>
      <c r="J12" s="1275"/>
      <c r="K12" s="1275"/>
      <c r="L12" s="1275"/>
      <c r="N12" s="282" t="s">
        <v>141</v>
      </c>
      <c r="O12" s="282"/>
      <c r="P12" s="282"/>
      <c r="Q12" s="283"/>
      <c r="S12" s="317" t="s">
        <v>141</v>
      </c>
      <c r="T12" s="317"/>
      <c r="U12" s="317"/>
      <c r="V12" s="318"/>
      <c r="X12" s="325" t="s">
        <v>141</v>
      </c>
      <c r="Y12" s="325"/>
      <c r="Z12" s="325"/>
      <c r="AA12" s="326"/>
      <c r="AC12" s="1245" t="s">
        <v>141</v>
      </c>
      <c r="AD12" s="1245"/>
      <c r="AE12" s="1245"/>
      <c r="AF12" s="1245"/>
      <c r="AG12" s="5"/>
      <c r="AH12" s="1245" t="s">
        <v>141</v>
      </c>
      <c r="AI12" s="1245"/>
      <c r="AJ12" s="1245"/>
      <c r="AK12" s="1245"/>
      <c r="AL12" s="1028"/>
      <c r="AM12" s="778" t="s">
        <v>142</v>
      </c>
      <c r="AN12" s="779"/>
    </row>
    <row r="13" spans="1:47" ht="43.5">
      <c r="A13" s="122" t="s">
        <v>24</v>
      </c>
      <c r="B13" s="435" t="s">
        <v>168</v>
      </c>
      <c r="C13" s="122" t="s">
        <v>64</v>
      </c>
      <c r="D13" s="271" t="s">
        <v>321</v>
      </c>
      <c r="E13" s="271" t="s">
        <v>461</v>
      </c>
      <c r="F13" s="272"/>
      <c r="G13" s="271" t="s">
        <v>136</v>
      </c>
      <c r="H13" s="273"/>
      <c r="I13" s="785" t="s">
        <v>322</v>
      </c>
      <c r="J13" s="785" t="s">
        <v>319</v>
      </c>
      <c r="K13" s="284"/>
      <c r="L13" s="785" t="s">
        <v>149</v>
      </c>
      <c r="N13" s="284" t="s">
        <v>322</v>
      </c>
      <c r="O13" s="284" t="s">
        <v>319</v>
      </c>
      <c r="P13" s="284"/>
      <c r="Q13" s="284" t="s">
        <v>149</v>
      </c>
      <c r="S13" s="319" t="s">
        <v>323</v>
      </c>
      <c r="T13" s="319" t="s">
        <v>320</v>
      </c>
      <c r="U13" s="319"/>
      <c r="V13" s="319" t="s">
        <v>150</v>
      </c>
      <c r="X13" s="327" t="s">
        <v>324</v>
      </c>
      <c r="Y13" s="327" t="s">
        <v>325</v>
      </c>
      <c r="Z13" s="327"/>
      <c r="AA13" s="327" t="s">
        <v>151</v>
      </c>
      <c r="AC13" s="327" t="s">
        <v>324</v>
      </c>
      <c r="AD13" s="327" t="s">
        <v>325</v>
      </c>
      <c r="AE13" s="327"/>
      <c r="AF13" s="327" t="s">
        <v>151</v>
      </c>
      <c r="AG13" s="5"/>
      <c r="AH13" s="327" t="s">
        <v>324</v>
      </c>
      <c r="AI13" s="327" t="s">
        <v>325</v>
      </c>
      <c r="AJ13" s="327"/>
      <c r="AK13" s="327" t="s">
        <v>151</v>
      </c>
      <c r="AL13" s="1029"/>
      <c r="AM13" s="780" t="s">
        <v>143</v>
      </c>
      <c r="AN13" s="780" t="s">
        <v>144</v>
      </c>
    </row>
    <row r="14" spans="1:47">
      <c r="A14" s="1037">
        <f t="shared" ref="A14:A45" si="0">VLOOKUP($C14,Crosswalk,3,FALSE)</f>
        <v>0</v>
      </c>
      <c r="B14" s="433"/>
      <c r="C14" s="232">
        <v>250</v>
      </c>
      <c r="D14" s="1065">
        <v>0</v>
      </c>
      <c r="E14" s="1065">
        <v>0</v>
      </c>
      <c r="F14" s="1068"/>
      <c r="G14" s="1065">
        <v>0</v>
      </c>
      <c r="H14" s="1140"/>
      <c r="I14" s="1077">
        <v>0</v>
      </c>
      <c r="J14" s="1077">
        <v>0</v>
      </c>
      <c r="K14" s="1080"/>
      <c r="L14" s="1077">
        <v>0</v>
      </c>
      <c r="M14" s="1141"/>
      <c r="N14" s="1077">
        <v>0</v>
      </c>
      <c r="O14" s="1077">
        <v>0</v>
      </c>
      <c r="P14" s="1080"/>
      <c r="Q14" s="1077">
        <v>0</v>
      </c>
      <c r="R14" s="1141"/>
      <c r="S14" s="1142">
        <v>0</v>
      </c>
      <c r="T14" s="1142">
        <v>0</v>
      </c>
      <c r="U14" s="1143"/>
      <c r="V14" s="1142">
        <v>0</v>
      </c>
      <c r="W14" s="1141"/>
      <c r="X14" s="1144">
        <v>0</v>
      </c>
      <c r="Y14" s="1144">
        <v>0</v>
      </c>
      <c r="Z14" s="1145"/>
      <c r="AA14" s="1144">
        <v>0</v>
      </c>
      <c r="AB14" s="1141"/>
      <c r="AC14" s="1144">
        <v>0</v>
      </c>
      <c r="AD14" s="1144">
        <v>0</v>
      </c>
      <c r="AE14" s="1145"/>
      <c r="AF14" s="1144">
        <v>0</v>
      </c>
      <c r="AG14" s="1141"/>
      <c r="AH14" s="1144">
        <v>0</v>
      </c>
      <c r="AI14" s="1144">
        <v>0</v>
      </c>
      <c r="AJ14" s="1145"/>
      <c r="AK14" s="1144">
        <v>0</v>
      </c>
      <c r="AL14" s="1145"/>
      <c r="AM14" s="1146">
        <f>(D14+E14)+(N14+O14)+(S14+T14)+(X14+Y14)+(AC14+AD14)+(AH14+AI14)+(I14+J14)</f>
        <v>0</v>
      </c>
      <c r="AN14" s="1146">
        <f>(G14+Q14+V14+AA14+AF14+AK14+L14)</f>
        <v>0</v>
      </c>
    </row>
    <row r="15" spans="1:47">
      <c r="A15" s="1037">
        <f t="shared" si="0"/>
        <v>0</v>
      </c>
      <c r="B15" s="433"/>
      <c r="C15" s="232">
        <v>260</v>
      </c>
      <c r="D15" s="1065">
        <v>0</v>
      </c>
      <c r="E15" s="1065">
        <v>0</v>
      </c>
      <c r="F15" s="1068"/>
      <c r="G15" s="1065">
        <v>0</v>
      </c>
      <c r="H15" s="1140"/>
      <c r="I15" s="1077">
        <v>0</v>
      </c>
      <c r="J15" s="1077">
        <v>0</v>
      </c>
      <c r="K15" s="1080"/>
      <c r="L15" s="1077">
        <v>0</v>
      </c>
      <c r="M15" s="1141"/>
      <c r="N15" s="1077">
        <v>0</v>
      </c>
      <c r="O15" s="1077">
        <v>0</v>
      </c>
      <c r="P15" s="1080"/>
      <c r="Q15" s="1077">
        <v>0</v>
      </c>
      <c r="R15" s="1141"/>
      <c r="S15" s="1142">
        <v>0</v>
      </c>
      <c r="T15" s="1142">
        <v>0</v>
      </c>
      <c r="U15" s="1143"/>
      <c r="V15" s="1142">
        <v>0</v>
      </c>
      <c r="W15" s="1141"/>
      <c r="X15" s="1144">
        <v>0</v>
      </c>
      <c r="Y15" s="1144">
        <v>0</v>
      </c>
      <c r="Z15" s="1145"/>
      <c r="AA15" s="1144">
        <v>0</v>
      </c>
      <c r="AB15" s="1141"/>
      <c r="AC15" s="1144">
        <v>0</v>
      </c>
      <c r="AD15" s="1144">
        <v>0</v>
      </c>
      <c r="AE15" s="1145"/>
      <c r="AF15" s="1144">
        <v>0</v>
      </c>
      <c r="AG15" s="1141"/>
      <c r="AH15" s="1144">
        <v>0</v>
      </c>
      <c r="AI15" s="1144">
        <v>0</v>
      </c>
      <c r="AJ15" s="1145"/>
      <c r="AK15" s="1144">
        <v>0</v>
      </c>
      <c r="AL15" s="1145"/>
      <c r="AM15" s="1147">
        <f t="shared" ref="AM15:AM78" si="1">(D15+E15)+(N15+O15)+(S15+T15)+(X15+Y15)+(AC15+AD15)+(AH15+AI15)+(I15+J15)</f>
        <v>0</v>
      </c>
      <c r="AN15" s="1147">
        <f t="shared" ref="AN15:AN78" si="2">(G15+Q15+V15+AA15+AF15+AK15+L15)</f>
        <v>0</v>
      </c>
    </row>
    <row r="16" spans="1:47">
      <c r="A16" s="1037">
        <f t="shared" si="0"/>
        <v>0</v>
      </c>
      <c r="B16" s="433"/>
      <c r="C16" s="232">
        <v>270</v>
      </c>
      <c r="D16" s="1065">
        <v>0</v>
      </c>
      <c r="E16" s="1065">
        <v>0</v>
      </c>
      <c r="F16" s="1068"/>
      <c r="G16" s="1065">
        <v>0</v>
      </c>
      <c r="H16" s="1140"/>
      <c r="I16" s="1077">
        <v>0</v>
      </c>
      <c r="J16" s="1077">
        <v>0</v>
      </c>
      <c r="K16" s="1080"/>
      <c r="L16" s="1077">
        <v>0</v>
      </c>
      <c r="M16" s="1141"/>
      <c r="N16" s="1077">
        <v>0</v>
      </c>
      <c r="O16" s="1077">
        <v>0</v>
      </c>
      <c r="P16" s="1080"/>
      <c r="Q16" s="1077">
        <v>0</v>
      </c>
      <c r="R16" s="1141"/>
      <c r="S16" s="1142">
        <v>0</v>
      </c>
      <c r="T16" s="1142">
        <v>0</v>
      </c>
      <c r="U16" s="1143"/>
      <c r="V16" s="1142">
        <v>0</v>
      </c>
      <c r="W16" s="1141"/>
      <c r="X16" s="1144">
        <v>0</v>
      </c>
      <c r="Y16" s="1144">
        <v>0</v>
      </c>
      <c r="Z16" s="1145"/>
      <c r="AA16" s="1144">
        <v>0</v>
      </c>
      <c r="AB16" s="1141"/>
      <c r="AC16" s="1144">
        <v>0</v>
      </c>
      <c r="AD16" s="1144">
        <v>0</v>
      </c>
      <c r="AE16" s="1145"/>
      <c r="AF16" s="1144">
        <v>0</v>
      </c>
      <c r="AG16" s="1141"/>
      <c r="AH16" s="1144">
        <v>0</v>
      </c>
      <c r="AI16" s="1144">
        <v>0</v>
      </c>
      <c r="AJ16" s="1145"/>
      <c r="AK16" s="1144">
        <v>0</v>
      </c>
      <c r="AL16" s="1145"/>
      <c r="AM16" s="1147">
        <f t="shared" si="1"/>
        <v>0</v>
      </c>
      <c r="AN16" s="1147">
        <f t="shared" si="2"/>
        <v>0</v>
      </c>
    </row>
    <row r="17" spans="1:40">
      <c r="A17" s="1037">
        <f t="shared" si="0"/>
        <v>0</v>
      </c>
      <c r="B17" s="433"/>
      <c r="C17" s="232">
        <v>271</v>
      </c>
      <c r="D17" s="1065">
        <v>0</v>
      </c>
      <c r="E17" s="1065">
        <v>0</v>
      </c>
      <c r="F17" s="1068"/>
      <c r="G17" s="1065">
        <v>0</v>
      </c>
      <c r="H17" s="1140"/>
      <c r="I17" s="1077">
        <v>0</v>
      </c>
      <c r="J17" s="1077">
        <v>0</v>
      </c>
      <c r="K17" s="1080"/>
      <c r="L17" s="1077">
        <v>0</v>
      </c>
      <c r="M17" s="1141"/>
      <c r="N17" s="1077">
        <v>0</v>
      </c>
      <c r="O17" s="1077">
        <v>0</v>
      </c>
      <c r="P17" s="1080"/>
      <c r="Q17" s="1077">
        <v>0</v>
      </c>
      <c r="R17" s="1141"/>
      <c r="S17" s="1142">
        <v>0</v>
      </c>
      <c r="T17" s="1142">
        <v>0</v>
      </c>
      <c r="U17" s="1143"/>
      <c r="V17" s="1142">
        <v>0</v>
      </c>
      <c r="W17" s="1141"/>
      <c r="X17" s="1144">
        <v>0</v>
      </c>
      <c r="Y17" s="1144">
        <v>0</v>
      </c>
      <c r="Z17" s="1145"/>
      <c r="AA17" s="1144">
        <v>0</v>
      </c>
      <c r="AB17" s="1141"/>
      <c r="AC17" s="1144">
        <v>0</v>
      </c>
      <c r="AD17" s="1144">
        <v>0</v>
      </c>
      <c r="AE17" s="1145"/>
      <c r="AF17" s="1144">
        <v>0</v>
      </c>
      <c r="AG17" s="1141"/>
      <c r="AH17" s="1144">
        <v>0</v>
      </c>
      <c r="AI17" s="1144">
        <v>0</v>
      </c>
      <c r="AJ17" s="1145"/>
      <c r="AK17" s="1144">
        <v>0</v>
      </c>
      <c r="AL17" s="1145"/>
      <c r="AM17" s="1147">
        <f t="shared" si="1"/>
        <v>0</v>
      </c>
      <c r="AN17" s="1147">
        <f t="shared" si="2"/>
        <v>0</v>
      </c>
    </row>
    <row r="18" spans="1:40">
      <c r="A18" s="1037">
        <f t="shared" si="0"/>
        <v>0</v>
      </c>
      <c r="B18" s="433"/>
      <c r="C18" s="232">
        <v>272</v>
      </c>
      <c r="D18" s="1065">
        <v>0</v>
      </c>
      <c r="E18" s="1065">
        <v>0</v>
      </c>
      <c r="F18" s="1068"/>
      <c r="G18" s="1065">
        <v>0</v>
      </c>
      <c r="H18" s="1140"/>
      <c r="I18" s="1077">
        <v>0</v>
      </c>
      <c r="J18" s="1077">
        <v>0</v>
      </c>
      <c r="K18" s="1080"/>
      <c r="L18" s="1077">
        <v>0</v>
      </c>
      <c r="M18" s="1141"/>
      <c r="N18" s="1077">
        <v>0</v>
      </c>
      <c r="O18" s="1077">
        <v>0</v>
      </c>
      <c r="P18" s="1080"/>
      <c r="Q18" s="1077">
        <v>0</v>
      </c>
      <c r="R18" s="1141"/>
      <c r="S18" s="1142">
        <v>0</v>
      </c>
      <c r="T18" s="1142">
        <v>0</v>
      </c>
      <c r="U18" s="1143"/>
      <c r="V18" s="1142">
        <v>0</v>
      </c>
      <c r="W18" s="1141"/>
      <c r="X18" s="1144">
        <v>0</v>
      </c>
      <c r="Y18" s="1144">
        <v>0</v>
      </c>
      <c r="Z18" s="1145"/>
      <c r="AA18" s="1144">
        <v>0</v>
      </c>
      <c r="AB18" s="1141"/>
      <c r="AC18" s="1144">
        <v>0</v>
      </c>
      <c r="AD18" s="1144">
        <v>0</v>
      </c>
      <c r="AE18" s="1145"/>
      <c r="AF18" s="1144">
        <v>0</v>
      </c>
      <c r="AG18" s="1141"/>
      <c r="AH18" s="1144">
        <v>0</v>
      </c>
      <c r="AI18" s="1144">
        <v>0</v>
      </c>
      <c r="AJ18" s="1145"/>
      <c r="AK18" s="1144">
        <v>0</v>
      </c>
      <c r="AL18" s="1145"/>
      <c r="AM18" s="1147">
        <f t="shared" si="1"/>
        <v>0</v>
      </c>
      <c r="AN18" s="1147">
        <f t="shared" si="2"/>
        <v>0</v>
      </c>
    </row>
    <row r="19" spans="1:40">
      <c r="A19" s="1037">
        <f t="shared" si="0"/>
        <v>0</v>
      </c>
      <c r="B19" s="433"/>
      <c r="C19" s="232">
        <v>275</v>
      </c>
      <c r="D19" s="1065">
        <v>0</v>
      </c>
      <c r="E19" s="1065">
        <v>0</v>
      </c>
      <c r="F19" s="1068"/>
      <c r="G19" s="1065">
        <v>0</v>
      </c>
      <c r="H19" s="1140"/>
      <c r="I19" s="1077">
        <v>0</v>
      </c>
      <c r="J19" s="1077">
        <v>0</v>
      </c>
      <c r="K19" s="1080"/>
      <c r="L19" s="1077">
        <v>0</v>
      </c>
      <c r="M19" s="1141"/>
      <c r="N19" s="1077">
        <v>0</v>
      </c>
      <c r="O19" s="1077">
        <v>0</v>
      </c>
      <c r="P19" s="1080"/>
      <c r="Q19" s="1077">
        <v>0</v>
      </c>
      <c r="R19" s="1141"/>
      <c r="S19" s="1142">
        <v>0</v>
      </c>
      <c r="T19" s="1142">
        <v>0</v>
      </c>
      <c r="U19" s="1143"/>
      <c r="V19" s="1142">
        <v>0</v>
      </c>
      <c r="W19" s="1141"/>
      <c r="X19" s="1144">
        <v>0</v>
      </c>
      <c r="Y19" s="1144">
        <v>0</v>
      </c>
      <c r="Z19" s="1145"/>
      <c r="AA19" s="1144">
        <v>0</v>
      </c>
      <c r="AB19" s="1141"/>
      <c r="AC19" s="1144">
        <v>0</v>
      </c>
      <c r="AD19" s="1144">
        <v>0</v>
      </c>
      <c r="AE19" s="1145"/>
      <c r="AF19" s="1144">
        <v>0</v>
      </c>
      <c r="AG19" s="1141"/>
      <c r="AH19" s="1144">
        <v>0</v>
      </c>
      <c r="AI19" s="1144">
        <v>0</v>
      </c>
      <c r="AJ19" s="1145"/>
      <c r="AK19" s="1144">
        <v>0</v>
      </c>
      <c r="AL19" s="1145"/>
      <c r="AM19" s="1147">
        <f t="shared" si="1"/>
        <v>0</v>
      </c>
      <c r="AN19" s="1147">
        <f t="shared" si="2"/>
        <v>0</v>
      </c>
    </row>
    <row r="20" spans="1:40">
      <c r="A20" s="1037">
        <f t="shared" si="0"/>
        <v>0</v>
      </c>
      <c r="B20" s="433"/>
      <c r="C20" s="232">
        <v>278</v>
      </c>
      <c r="D20" s="1065">
        <v>0</v>
      </c>
      <c r="E20" s="1065">
        <v>0</v>
      </c>
      <c r="F20" s="1068"/>
      <c r="G20" s="1065">
        <v>0</v>
      </c>
      <c r="H20" s="1140"/>
      <c r="I20" s="1077">
        <v>0</v>
      </c>
      <c r="J20" s="1077">
        <v>0</v>
      </c>
      <c r="K20" s="1080"/>
      <c r="L20" s="1077">
        <v>0</v>
      </c>
      <c r="M20" s="1141"/>
      <c r="N20" s="1077">
        <v>0</v>
      </c>
      <c r="O20" s="1077">
        <v>0</v>
      </c>
      <c r="P20" s="1080"/>
      <c r="Q20" s="1077">
        <v>0</v>
      </c>
      <c r="R20" s="1141"/>
      <c r="S20" s="1142">
        <v>0</v>
      </c>
      <c r="T20" s="1142">
        <v>0</v>
      </c>
      <c r="U20" s="1143"/>
      <c r="V20" s="1142">
        <v>0</v>
      </c>
      <c r="W20" s="1141"/>
      <c r="X20" s="1144">
        <v>0</v>
      </c>
      <c r="Y20" s="1144">
        <v>0</v>
      </c>
      <c r="Z20" s="1145"/>
      <c r="AA20" s="1144">
        <v>0</v>
      </c>
      <c r="AB20" s="1141"/>
      <c r="AC20" s="1144">
        <v>0</v>
      </c>
      <c r="AD20" s="1144">
        <v>0</v>
      </c>
      <c r="AE20" s="1145"/>
      <c r="AF20" s="1144">
        <v>0</v>
      </c>
      <c r="AG20" s="1141"/>
      <c r="AH20" s="1144">
        <v>0</v>
      </c>
      <c r="AI20" s="1144">
        <v>0</v>
      </c>
      <c r="AJ20" s="1145"/>
      <c r="AK20" s="1144">
        <v>0</v>
      </c>
      <c r="AL20" s="1145"/>
      <c r="AM20" s="1147">
        <f t="shared" si="1"/>
        <v>0</v>
      </c>
      <c r="AN20" s="1147">
        <f t="shared" si="2"/>
        <v>0</v>
      </c>
    </row>
    <row r="21" spans="1:40">
      <c r="A21" s="1037">
        <f t="shared" si="0"/>
        <v>0</v>
      </c>
      <c r="B21" s="433"/>
      <c r="C21" s="232">
        <v>300</v>
      </c>
      <c r="D21" s="1065">
        <v>0</v>
      </c>
      <c r="E21" s="1065">
        <v>0</v>
      </c>
      <c r="F21" s="1068"/>
      <c r="G21" s="1065">
        <v>0</v>
      </c>
      <c r="H21" s="1140"/>
      <c r="I21" s="1065">
        <v>0</v>
      </c>
      <c r="J21" s="1077">
        <v>0</v>
      </c>
      <c r="K21" s="1080"/>
      <c r="L21" s="1077">
        <v>0</v>
      </c>
      <c r="M21" s="1141"/>
      <c r="N21" s="1065">
        <v>0</v>
      </c>
      <c r="O21" s="1077">
        <v>0</v>
      </c>
      <c r="P21" s="1080"/>
      <c r="Q21" s="1077">
        <v>0</v>
      </c>
      <c r="R21" s="1141"/>
      <c r="S21" s="1065">
        <v>0</v>
      </c>
      <c r="T21" s="1142">
        <v>0</v>
      </c>
      <c r="U21" s="1143"/>
      <c r="V21" s="1142">
        <v>0</v>
      </c>
      <c r="W21" s="1141"/>
      <c r="X21" s="1144">
        <v>0</v>
      </c>
      <c r="Y21" s="1144">
        <v>0</v>
      </c>
      <c r="Z21" s="1145"/>
      <c r="AA21" s="1144">
        <v>0</v>
      </c>
      <c r="AB21" s="1141"/>
      <c r="AC21" s="1144">
        <v>0</v>
      </c>
      <c r="AD21" s="1144">
        <v>0</v>
      </c>
      <c r="AE21" s="1145"/>
      <c r="AF21" s="1144">
        <v>0</v>
      </c>
      <c r="AG21" s="1141"/>
      <c r="AH21" s="1144">
        <v>0</v>
      </c>
      <c r="AI21" s="1144">
        <v>0</v>
      </c>
      <c r="AJ21" s="1145"/>
      <c r="AK21" s="1144">
        <v>0</v>
      </c>
      <c r="AL21" s="1145"/>
      <c r="AM21" s="1147">
        <f t="shared" si="1"/>
        <v>0</v>
      </c>
      <c r="AN21" s="1147">
        <f t="shared" si="2"/>
        <v>0</v>
      </c>
    </row>
    <row r="22" spans="1:40">
      <c r="A22" s="1037">
        <f t="shared" si="0"/>
        <v>0</v>
      </c>
      <c r="B22" s="433"/>
      <c r="C22" s="232">
        <v>301</v>
      </c>
      <c r="D22" s="1065">
        <v>0</v>
      </c>
      <c r="E22" s="1065">
        <v>0</v>
      </c>
      <c r="F22" s="1068"/>
      <c r="G22" s="1065">
        <v>0</v>
      </c>
      <c r="H22" s="1140"/>
      <c r="I22" s="1065">
        <v>0</v>
      </c>
      <c r="J22" s="1077">
        <v>0</v>
      </c>
      <c r="K22" s="1080"/>
      <c r="L22" s="1077">
        <v>0</v>
      </c>
      <c r="M22" s="1141"/>
      <c r="N22" s="1065">
        <v>0</v>
      </c>
      <c r="O22" s="1077">
        <v>0</v>
      </c>
      <c r="P22" s="1080"/>
      <c r="Q22" s="1077">
        <v>0</v>
      </c>
      <c r="R22" s="1141"/>
      <c r="S22" s="1065">
        <v>0</v>
      </c>
      <c r="T22" s="1142">
        <v>0</v>
      </c>
      <c r="U22" s="1143"/>
      <c r="V22" s="1142">
        <v>0</v>
      </c>
      <c r="W22" s="1141"/>
      <c r="X22" s="1144">
        <v>0</v>
      </c>
      <c r="Y22" s="1144">
        <v>0</v>
      </c>
      <c r="Z22" s="1145"/>
      <c r="AA22" s="1144">
        <v>0</v>
      </c>
      <c r="AB22" s="1141"/>
      <c r="AC22" s="1144">
        <v>0</v>
      </c>
      <c r="AD22" s="1144">
        <v>0</v>
      </c>
      <c r="AE22" s="1145"/>
      <c r="AF22" s="1144">
        <v>0</v>
      </c>
      <c r="AG22" s="1141"/>
      <c r="AH22" s="1144">
        <v>0</v>
      </c>
      <c r="AI22" s="1144">
        <v>0</v>
      </c>
      <c r="AJ22" s="1145"/>
      <c r="AK22" s="1144">
        <v>0</v>
      </c>
      <c r="AL22" s="1145"/>
      <c r="AM22" s="1147">
        <f t="shared" si="1"/>
        <v>0</v>
      </c>
      <c r="AN22" s="1147">
        <f t="shared" si="2"/>
        <v>0</v>
      </c>
    </row>
    <row r="23" spans="1:40">
      <c r="A23" s="1037">
        <f t="shared" si="0"/>
        <v>0</v>
      </c>
      <c r="B23" s="433"/>
      <c r="C23" s="232">
        <v>302</v>
      </c>
      <c r="D23" s="1065">
        <v>0</v>
      </c>
      <c r="E23" s="1065">
        <v>0</v>
      </c>
      <c r="F23" s="1068"/>
      <c r="G23" s="1065">
        <v>0</v>
      </c>
      <c r="H23" s="1140"/>
      <c r="I23" s="1065">
        <v>0</v>
      </c>
      <c r="J23" s="1077">
        <v>0</v>
      </c>
      <c r="K23" s="1080"/>
      <c r="L23" s="1077">
        <v>0</v>
      </c>
      <c r="M23" s="1141"/>
      <c r="N23" s="1065">
        <v>0</v>
      </c>
      <c r="O23" s="1077">
        <v>0</v>
      </c>
      <c r="P23" s="1080"/>
      <c r="Q23" s="1077">
        <v>0</v>
      </c>
      <c r="R23" s="1141"/>
      <c r="S23" s="1065">
        <v>0</v>
      </c>
      <c r="T23" s="1142">
        <v>0</v>
      </c>
      <c r="U23" s="1143"/>
      <c r="V23" s="1142">
        <v>0</v>
      </c>
      <c r="W23" s="1141"/>
      <c r="X23" s="1144">
        <v>0</v>
      </c>
      <c r="Y23" s="1144">
        <v>0</v>
      </c>
      <c r="Z23" s="1145"/>
      <c r="AA23" s="1144">
        <v>0</v>
      </c>
      <c r="AB23" s="1141"/>
      <c r="AC23" s="1144">
        <v>0</v>
      </c>
      <c r="AD23" s="1144">
        <v>0</v>
      </c>
      <c r="AE23" s="1145"/>
      <c r="AF23" s="1144">
        <v>0</v>
      </c>
      <c r="AG23" s="1141"/>
      <c r="AH23" s="1144">
        <v>0</v>
      </c>
      <c r="AI23" s="1144">
        <v>0</v>
      </c>
      <c r="AJ23" s="1145"/>
      <c r="AK23" s="1144">
        <v>0</v>
      </c>
      <c r="AL23" s="1145"/>
      <c r="AM23" s="1147">
        <f t="shared" si="1"/>
        <v>0</v>
      </c>
      <c r="AN23" s="1147">
        <f t="shared" si="2"/>
        <v>0</v>
      </c>
    </row>
    <row r="24" spans="1:40">
      <c r="A24" s="1037">
        <f t="shared" si="0"/>
        <v>0</v>
      </c>
      <c r="B24" s="433"/>
      <c r="C24" s="232">
        <v>303</v>
      </c>
      <c r="D24" s="1065">
        <v>0</v>
      </c>
      <c r="E24" s="1065">
        <v>0</v>
      </c>
      <c r="F24" s="1068"/>
      <c r="G24" s="1065">
        <v>0</v>
      </c>
      <c r="H24" s="1140"/>
      <c r="I24" s="1065">
        <v>0</v>
      </c>
      <c r="J24" s="1077">
        <v>0</v>
      </c>
      <c r="K24" s="1080"/>
      <c r="L24" s="1077">
        <v>0</v>
      </c>
      <c r="M24" s="1141"/>
      <c r="N24" s="1065">
        <v>0</v>
      </c>
      <c r="O24" s="1077">
        <v>0</v>
      </c>
      <c r="P24" s="1080"/>
      <c r="Q24" s="1077">
        <v>0</v>
      </c>
      <c r="R24" s="1141"/>
      <c r="S24" s="1065">
        <v>0</v>
      </c>
      <c r="T24" s="1142">
        <v>0</v>
      </c>
      <c r="U24" s="1143"/>
      <c r="V24" s="1142">
        <v>0</v>
      </c>
      <c r="W24" s="1141"/>
      <c r="X24" s="1144">
        <v>0</v>
      </c>
      <c r="Y24" s="1144">
        <v>0</v>
      </c>
      <c r="Z24" s="1145"/>
      <c r="AA24" s="1144">
        <v>0</v>
      </c>
      <c r="AB24" s="1141"/>
      <c r="AC24" s="1144">
        <v>0</v>
      </c>
      <c r="AD24" s="1144">
        <v>0</v>
      </c>
      <c r="AE24" s="1145"/>
      <c r="AF24" s="1144">
        <v>0</v>
      </c>
      <c r="AG24" s="1141"/>
      <c r="AH24" s="1144">
        <v>0</v>
      </c>
      <c r="AI24" s="1144">
        <v>0</v>
      </c>
      <c r="AJ24" s="1145"/>
      <c r="AK24" s="1144">
        <v>0</v>
      </c>
      <c r="AL24" s="1145"/>
      <c r="AM24" s="1147">
        <f t="shared" si="1"/>
        <v>0</v>
      </c>
      <c r="AN24" s="1147">
        <f t="shared" si="2"/>
        <v>0</v>
      </c>
    </row>
    <row r="25" spans="1:40">
      <c r="A25" s="1037">
        <f t="shared" si="0"/>
        <v>0</v>
      </c>
      <c r="B25" s="433"/>
      <c r="C25" s="232">
        <v>304</v>
      </c>
      <c r="D25" s="1065">
        <v>0</v>
      </c>
      <c r="E25" s="1065">
        <v>0</v>
      </c>
      <c r="F25" s="1068"/>
      <c r="G25" s="1065">
        <v>0</v>
      </c>
      <c r="H25" s="1140"/>
      <c r="I25" s="1065">
        <v>0</v>
      </c>
      <c r="J25" s="1077">
        <v>0</v>
      </c>
      <c r="K25" s="1080"/>
      <c r="L25" s="1077">
        <v>0</v>
      </c>
      <c r="M25" s="1141"/>
      <c r="N25" s="1065">
        <v>0</v>
      </c>
      <c r="O25" s="1077">
        <v>0</v>
      </c>
      <c r="P25" s="1080"/>
      <c r="Q25" s="1077">
        <v>0</v>
      </c>
      <c r="R25" s="1141"/>
      <c r="S25" s="1065">
        <v>0</v>
      </c>
      <c r="T25" s="1142">
        <v>0</v>
      </c>
      <c r="U25" s="1143"/>
      <c r="V25" s="1142">
        <v>0</v>
      </c>
      <c r="W25" s="1141"/>
      <c r="X25" s="1144">
        <v>0</v>
      </c>
      <c r="Y25" s="1144">
        <v>0</v>
      </c>
      <c r="Z25" s="1145"/>
      <c r="AA25" s="1144">
        <v>0</v>
      </c>
      <c r="AB25" s="1141"/>
      <c r="AC25" s="1144">
        <v>0</v>
      </c>
      <c r="AD25" s="1144">
        <v>0</v>
      </c>
      <c r="AE25" s="1145"/>
      <c r="AF25" s="1144">
        <v>0</v>
      </c>
      <c r="AG25" s="1141"/>
      <c r="AH25" s="1144">
        <v>0</v>
      </c>
      <c r="AI25" s="1144">
        <v>0</v>
      </c>
      <c r="AJ25" s="1145"/>
      <c r="AK25" s="1144">
        <v>0</v>
      </c>
      <c r="AL25" s="1145"/>
      <c r="AM25" s="1147">
        <f t="shared" si="1"/>
        <v>0</v>
      </c>
      <c r="AN25" s="1147">
        <f t="shared" si="2"/>
        <v>0</v>
      </c>
    </row>
    <row r="26" spans="1:40">
      <c r="A26" s="1037">
        <f t="shared" si="0"/>
        <v>0</v>
      </c>
      <c r="B26" s="433"/>
      <c r="C26" s="232">
        <v>305</v>
      </c>
      <c r="D26" s="1065">
        <v>0</v>
      </c>
      <c r="E26" s="1065">
        <v>0</v>
      </c>
      <c r="F26" s="1068"/>
      <c r="G26" s="1065">
        <v>0</v>
      </c>
      <c r="H26" s="1140"/>
      <c r="I26" s="1065">
        <v>0</v>
      </c>
      <c r="J26" s="1077">
        <v>0</v>
      </c>
      <c r="K26" s="1080"/>
      <c r="L26" s="1077">
        <v>0</v>
      </c>
      <c r="M26" s="1141"/>
      <c r="N26" s="1065">
        <v>0</v>
      </c>
      <c r="O26" s="1077">
        <v>0</v>
      </c>
      <c r="P26" s="1080"/>
      <c r="Q26" s="1077">
        <v>0</v>
      </c>
      <c r="R26" s="1141"/>
      <c r="S26" s="1065">
        <v>0</v>
      </c>
      <c r="T26" s="1142">
        <v>0</v>
      </c>
      <c r="U26" s="1143"/>
      <c r="V26" s="1142">
        <v>0</v>
      </c>
      <c r="W26" s="1141"/>
      <c r="X26" s="1144">
        <v>0</v>
      </c>
      <c r="Y26" s="1144">
        <v>0</v>
      </c>
      <c r="Z26" s="1145"/>
      <c r="AA26" s="1144">
        <v>0</v>
      </c>
      <c r="AB26" s="1141"/>
      <c r="AC26" s="1144">
        <v>0</v>
      </c>
      <c r="AD26" s="1144">
        <v>0</v>
      </c>
      <c r="AE26" s="1145"/>
      <c r="AF26" s="1144">
        <v>0</v>
      </c>
      <c r="AG26" s="1141"/>
      <c r="AH26" s="1144">
        <v>0</v>
      </c>
      <c r="AI26" s="1144">
        <v>0</v>
      </c>
      <c r="AJ26" s="1145"/>
      <c r="AK26" s="1144">
        <v>0</v>
      </c>
      <c r="AL26" s="1145"/>
      <c r="AM26" s="1147">
        <f t="shared" si="1"/>
        <v>0</v>
      </c>
      <c r="AN26" s="1147">
        <f t="shared" si="2"/>
        <v>0</v>
      </c>
    </row>
    <row r="27" spans="1:40">
      <c r="A27" s="1037">
        <f t="shared" si="0"/>
        <v>0</v>
      </c>
      <c r="B27" s="433"/>
      <c r="C27" s="232">
        <v>306</v>
      </c>
      <c r="D27" s="1065">
        <v>0</v>
      </c>
      <c r="E27" s="1065">
        <v>0</v>
      </c>
      <c r="F27" s="1068"/>
      <c r="G27" s="1065">
        <v>0</v>
      </c>
      <c r="H27" s="1140"/>
      <c r="I27" s="1065">
        <v>0</v>
      </c>
      <c r="J27" s="1077">
        <v>0</v>
      </c>
      <c r="K27" s="1080"/>
      <c r="L27" s="1077">
        <v>0</v>
      </c>
      <c r="M27" s="1141"/>
      <c r="N27" s="1065">
        <v>0</v>
      </c>
      <c r="O27" s="1077">
        <v>0</v>
      </c>
      <c r="P27" s="1080"/>
      <c r="Q27" s="1077">
        <v>0</v>
      </c>
      <c r="R27" s="1141"/>
      <c r="S27" s="1065">
        <v>0</v>
      </c>
      <c r="T27" s="1142">
        <v>0</v>
      </c>
      <c r="U27" s="1143"/>
      <c r="V27" s="1142">
        <v>0</v>
      </c>
      <c r="W27" s="1141"/>
      <c r="X27" s="1144">
        <v>0</v>
      </c>
      <c r="Y27" s="1144">
        <v>0</v>
      </c>
      <c r="Z27" s="1145"/>
      <c r="AA27" s="1144">
        <v>0</v>
      </c>
      <c r="AB27" s="1141"/>
      <c r="AC27" s="1144">
        <v>0</v>
      </c>
      <c r="AD27" s="1144">
        <v>0</v>
      </c>
      <c r="AE27" s="1145"/>
      <c r="AF27" s="1144">
        <v>0</v>
      </c>
      <c r="AG27" s="1141"/>
      <c r="AH27" s="1144">
        <v>0</v>
      </c>
      <c r="AI27" s="1144">
        <v>0</v>
      </c>
      <c r="AJ27" s="1145"/>
      <c r="AK27" s="1144">
        <v>0</v>
      </c>
      <c r="AL27" s="1145"/>
      <c r="AM27" s="1147">
        <f t="shared" si="1"/>
        <v>0</v>
      </c>
      <c r="AN27" s="1147">
        <f t="shared" si="2"/>
        <v>0</v>
      </c>
    </row>
    <row r="28" spans="1:40">
      <c r="A28" s="1037">
        <f t="shared" si="0"/>
        <v>0</v>
      </c>
      <c r="B28" s="433"/>
      <c r="C28" s="232">
        <v>307</v>
      </c>
      <c r="D28" s="1065">
        <v>0</v>
      </c>
      <c r="E28" s="1065">
        <v>0</v>
      </c>
      <c r="F28" s="1068"/>
      <c r="G28" s="1065">
        <v>0</v>
      </c>
      <c r="H28" s="1140"/>
      <c r="I28" s="1065">
        <v>0</v>
      </c>
      <c r="J28" s="1077">
        <v>0</v>
      </c>
      <c r="K28" s="1080"/>
      <c r="L28" s="1077">
        <v>0</v>
      </c>
      <c r="M28" s="1141"/>
      <c r="N28" s="1065">
        <v>0</v>
      </c>
      <c r="O28" s="1077">
        <v>0</v>
      </c>
      <c r="P28" s="1080"/>
      <c r="Q28" s="1077">
        <v>0</v>
      </c>
      <c r="R28" s="1141"/>
      <c r="S28" s="1065">
        <v>0</v>
      </c>
      <c r="T28" s="1142">
        <v>0</v>
      </c>
      <c r="U28" s="1143"/>
      <c r="V28" s="1142">
        <v>0</v>
      </c>
      <c r="W28" s="1141"/>
      <c r="X28" s="1144">
        <v>0</v>
      </c>
      <c r="Y28" s="1144">
        <v>0</v>
      </c>
      <c r="Z28" s="1145"/>
      <c r="AA28" s="1144">
        <v>0</v>
      </c>
      <c r="AB28" s="1141"/>
      <c r="AC28" s="1144">
        <v>0</v>
      </c>
      <c r="AD28" s="1144">
        <v>0</v>
      </c>
      <c r="AE28" s="1145"/>
      <c r="AF28" s="1144">
        <v>0</v>
      </c>
      <c r="AG28" s="1141"/>
      <c r="AH28" s="1144">
        <v>0</v>
      </c>
      <c r="AI28" s="1144">
        <v>0</v>
      </c>
      <c r="AJ28" s="1145"/>
      <c r="AK28" s="1144">
        <v>0</v>
      </c>
      <c r="AL28" s="1145"/>
      <c r="AM28" s="1147">
        <f t="shared" si="1"/>
        <v>0</v>
      </c>
      <c r="AN28" s="1147">
        <f t="shared" si="2"/>
        <v>0</v>
      </c>
    </row>
    <row r="29" spans="1:40">
      <c r="A29" s="1037">
        <f t="shared" si="0"/>
        <v>0</v>
      </c>
      <c r="B29" s="433"/>
      <c r="C29" s="232">
        <v>309</v>
      </c>
      <c r="D29" s="1065">
        <v>0</v>
      </c>
      <c r="E29" s="1065">
        <v>0</v>
      </c>
      <c r="F29" s="1068"/>
      <c r="G29" s="1065">
        <v>0</v>
      </c>
      <c r="H29" s="1140"/>
      <c r="I29" s="1065">
        <v>0</v>
      </c>
      <c r="J29" s="1077">
        <v>0</v>
      </c>
      <c r="K29" s="1080"/>
      <c r="L29" s="1077">
        <v>0</v>
      </c>
      <c r="M29" s="1141"/>
      <c r="N29" s="1065">
        <v>0</v>
      </c>
      <c r="O29" s="1077">
        <v>0</v>
      </c>
      <c r="P29" s="1080"/>
      <c r="Q29" s="1077">
        <v>0</v>
      </c>
      <c r="R29" s="1141"/>
      <c r="S29" s="1065">
        <v>0</v>
      </c>
      <c r="T29" s="1142">
        <v>0</v>
      </c>
      <c r="U29" s="1143"/>
      <c r="V29" s="1142">
        <v>0</v>
      </c>
      <c r="W29" s="1141"/>
      <c r="X29" s="1144">
        <v>0</v>
      </c>
      <c r="Y29" s="1144">
        <v>0</v>
      </c>
      <c r="Z29" s="1145"/>
      <c r="AA29" s="1144">
        <v>0</v>
      </c>
      <c r="AB29" s="1141"/>
      <c r="AC29" s="1144">
        <v>0</v>
      </c>
      <c r="AD29" s="1144">
        <v>0</v>
      </c>
      <c r="AE29" s="1145"/>
      <c r="AF29" s="1144">
        <v>0</v>
      </c>
      <c r="AG29" s="1141"/>
      <c r="AH29" s="1144">
        <v>0</v>
      </c>
      <c r="AI29" s="1144">
        <v>0</v>
      </c>
      <c r="AJ29" s="1145"/>
      <c r="AK29" s="1144">
        <v>0</v>
      </c>
      <c r="AL29" s="1145"/>
      <c r="AM29" s="1147">
        <f t="shared" si="1"/>
        <v>0</v>
      </c>
      <c r="AN29" s="1147">
        <f t="shared" si="2"/>
        <v>0</v>
      </c>
    </row>
    <row r="30" spans="1:40">
      <c r="A30" s="1037">
        <f t="shared" si="0"/>
        <v>0</v>
      </c>
      <c r="B30" s="433"/>
      <c r="C30" s="232">
        <v>310</v>
      </c>
      <c r="D30" s="1065">
        <v>0</v>
      </c>
      <c r="E30" s="1065">
        <v>0</v>
      </c>
      <c r="F30" s="1068"/>
      <c r="G30" s="1065">
        <v>0</v>
      </c>
      <c r="H30" s="1140"/>
      <c r="I30" s="1065">
        <v>0</v>
      </c>
      <c r="J30" s="1077">
        <v>0</v>
      </c>
      <c r="K30" s="1080"/>
      <c r="L30" s="1077">
        <v>0</v>
      </c>
      <c r="M30" s="1141"/>
      <c r="N30" s="1065">
        <v>0</v>
      </c>
      <c r="O30" s="1077">
        <v>0</v>
      </c>
      <c r="P30" s="1080"/>
      <c r="Q30" s="1077">
        <v>0</v>
      </c>
      <c r="R30" s="1141"/>
      <c r="S30" s="1065">
        <v>0</v>
      </c>
      <c r="T30" s="1142">
        <v>0</v>
      </c>
      <c r="U30" s="1143"/>
      <c r="V30" s="1142">
        <v>0</v>
      </c>
      <c r="W30" s="1141"/>
      <c r="X30" s="1144">
        <v>0</v>
      </c>
      <c r="Y30" s="1144">
        <v>0</v>
      </c>
      <c r="Z30" s="1145"/>
      <c r="AA30" s="1144">
        <v>0</v>
      </c>
      <c r="AB30" s="1141"/>
      <c r="AC30" s="1144">
        <v>0</v>
      </c>
      <c r="AD30" s="1144">
        <v>0</v>
      </c>
      <c r="AE30" s="1145"/>
      <c r="AF30" s="1144">
        <v>0</v>
      </c>
      <c r="AG30" s="1141"/>
      <c r="AH30" s="1144">
        <v>0</v>
      </c>
      <c r="AI30" s="1144">
        <v>0</v>
      </c>
      <c r="AJ30" s="1145"/>
      <c r="AK30" s="1144">
        <v>0</v>
      </c>
      <c r="AL30" s="1145"/>
      <c r="AM30" s="1147">
        <f t="shared" si="1"/>
        <v>0</v>
      </c>
      <c r="AN30" s="1147">
        <f t="shared" si="2"/>
        <v>0</v>
      </c>
    </row>
    <row r="31" spans="1:40">
      <c r="A31" s="1037">
        <f t="shared" si="0"/>
        <v>0</v>
      </c>
      <c r="B31" s="433"/>
      <c r="C31" s="232">
        <v>311</v>
      </c>
      <c r="D31" s="1065">
        <v>0</v>
      </c>
      <c r="E31" s="1065">
        <v>0</v>
      </c>
      <c r="F31" s="1068"/>
      <c r="G31" s="1065">
        <v>0</v>
      </c>
      <c r="H31" s="1140"/>
      <c r="I31" s="1065">
        <v>0</v>
      </c>
      <c r="J31" s="1077">
        <v>0</v>
      </c>
      <c r="K31" s="1080"/>
      <c r="L31" s="1077">
        <v>0</v>
      </c>
      <c r="M31" s="1141"/>
      <c r="N31" s="1065">
        <v>0</v>
      </c>
      <c r="O31" s="1077">
        <v>0</v>
      </c>
      <c r="P31" s="1080"/>
      <c r="Q31" s="1077">
        <v>0</v>
      </c>
      <c r="R31" s="1141"/>
      <c r="S31" s="1065">
        <v>0</v>
      </c>
      <c r="T31" s="1142">
        <v>0</v>
      </c>
      <c r="U31" s="1143"/>
      <c r="V31" s="1142">
        <v>0</v>
      </c>
      <c r="W31" s="1141"/>
      <c r="X31" s="1144">
        <v>0</v>
      </c>
      <c r="Y31" s="1144">
        <v>0</v>
      </c>
      <c r="Z31" s="1145"/>
      <c r="AA31" s="1144">
        <v>0</v>
      </c>
      <c r="AB31" s="1141"/>
      <c r="AC31" s="1144">
        <v>0</v>
      </c>
      <c r="AD31" s="1144">
        <v>0</v>
      </c>
      <c r="AE31" s="1145"/>
      <c r="AF31" s="1144">
        <v>0</v>
      </c>
      <c r="AG31" s="1141"/>
      <c r="AH31" s="1144">
        <v>0</v>
      </c>
      <c r="AI31" s="1144">
        <v>0</v>
      </c>
      <c r="AJ31" s="1145"/>
      <c r="AK31" s="1144">
        <v>0</v>
      </c>
      <c r="AL31" s="1145"/>
      <c r="AM31" s="1147">
        <f t="shared" si="1"/>
        <v>0</v>
      </c>
      <c r="AN31" s="1147">
        <f t="shared" si="2"/>
        <v>0</v>
      </c>
    </row>
    <row r="32" spans="1:40">
      <c r="A32" s="1037">
        <f t="shared" si="0"/>
        <v>0</v>
      </c>
      <c r="B32" s="433"/>
      <c r="C32" s="232">
        <v>312</v>
      </c>
      <c r="D32" s="1065">
        <v>0</v>
      </c>
      <c r="E32" s="1065">
        <v>0</v>
      </c>
      <c r="F32" s="1068"/>
      <c r="G32" s="1065">
        <v>0</v>
      </c>
      <c r="H32" s="1140"/>
      <c r="I32" s="1065">
        <v>0</v>
      </c>
      <c r="J32" s="1077">
        <v>0</v>
      </c>
      <c r="K32" s="1080"/>
      <c r="L32" s="1077">
        <v>0</v>
      </c>
      <c r="M32" s="1141"/>
      <c r="N32" s="1065">
        <v>0</v>
      </c>
      <c r="O32" s="1077">
        <v>0</v>
      </c>
      <c r="P32" s="1080"/>
      <c r="Q32" s="1077">
        <v>0</v>
      </c>
      <c r="R32" s="1141"/>
      <c r="S32" s="1065">
        <v>0</v>
      </c>
      <c r="T32" s="1142">
        <v>0</v>
      </c>
      <c r="U32" s="1143"/>
      <c r="V32" s="1142">
        <v>0</v>
      </c>
      <c r="W32" s="1141"/>
      <c r="X32" s="1144">
        <v>0</v>
      </c>
      <c r="Y32" s="1144">
        <v>0</v>
      </c>
      <c r="Z32" s="1145"/>
      <c r="AA32" s="1144">
        <v>0</v>
      </c>
      <c r="AB32" s="1141"/>
      <c r="AC32" s="1144">
        <v>0</v>
      </c>
      <c r="AD32" s="1144">
        <v>0</v>
      </c>
      <c r="AE32" s="1145"/>
      <c r="AF32" s="1144">
        <v>0</v>
      </c>
      <c r="AG32" s="1141"/>
      <c r="AH32" s="1144">
        <v>0</v>
      </c>
      <c r="AI32" s="1144">
        <v>0</v>
      </c>
      <c r="AJ32" s="1145"/>
      <c r="AK32" s="1144">
        <v>0</v>
      </c>
      <c r="AL32" s="1145"/>
      <c r="AM32" s="1147">
        <f t="shared" si="1"/>
        <v>0</v>
      </c>
      <c r="AN32" s="1147">
        <f t="shared" si="2"/>
        <v>0</v>
      </c>
    </row>
    <row r="33" spans="1:40">
      <c r="A33" s="1037">
        <f t="shared" si="0"/>
        <v>0</v>
      </c>
      <c r="B33" s="433"/>
      <c r="C33" s="232">
        <v>320</v>
      </c>
      <c r="D33" s="1065">
        <v>0</v>
      </c>
      <c r="E33" s="1065">
        <v>0</v>
      </c>
      <c r="F33" s="1068"/>
      <c r="G33" s="1065">
        <v>0</v>
      </c>
      <c r="H33" s="1140"/>
      <c r="I33" s="1077">
        <v>0</v>
      </c>
      <c r="J33" s="1077">
        <v>0</v>
      </c>
      <c r="K33" s="1080"/>
      <c r="L33" s="1077">
        <v>0</v>
      </c>
      <c r="M33" s="1141"/>
      <c r="N33" s="1077">
        <v>0</v>
      </c>
      <c r="O33" s="1077">
        <v>0</v>
      </c>
      <c r="P33" s="1080"/>
      <c r="Q33" s="1077">
        <v>0</v>
      </c>
      <c r="R33" s="1141"/>
      <c r="S33" s="1142">
        <v>0</v>
      </c>
      <c r="T33" s="1142">
        <v>0</v>
      </c>
      <c r="U33" s="1143"/>
      <c r="V33" s="1142">
        <v>0</v>
      </c>
      <c r="W33" s="1141"/>
      <c r="X33" s="1144">
        <v>0</v>
      </c>
      <c r="Y33" s="1144">
        <v>0</v>
      </c>
      <c r="Z33" s="1145"/>
      <c r="AA33" s="1144">
        <v>0</v>
      </c>
      <c r="AB33" s="1141"/>
      <c r="AC33" s="1144">
        <v>0</v>
      </c>
      <c r="AD33" s="1144">
        <v>0</v>
      </c>
      <c r="AE33" s="1145"/>
      <c r="AF33" s="1144">
        <v>0</v>
      </c>
      <c r="AG33" s="1141"/>
      <c r="AH33" s="1144">
        <v>0</v>
      </c>
      <c r="AI33" s="1144">
        <v>0</v>
      </c>
      <c r="AJ33" s="1145"/>
      <c r="AK33" s="1144">
        <v>0</v>
      </c>
      <c r="AL33" s="1145"/>
      <c r="AM33" s="1147">
        <f t="shared" si="1"/>
        <v>0</v>
      </c>
      <c r="AN33" s="1147">
        <f t="shared" si="2"/>
        <v>0</v>
      </c>
    </row>
    <row r="34" spans="1:40">
      <c r="A34" s="1037">
        <f t="shared" si="0"/>
        <v>0</v>
      </c>
      <c r="B34" s="433"/>
      <c r="C34" s="232">
        <v>324</v>
      </c>
      <c r="D34" s="1065">
        <v>0</v>
      </c>
      <c r="E34" s="1065">
        <v>0</v>
      </c>
      <c r="F34" s="1068"/>
      <c r="G34" s="1065">
        <v>0</v>
      </c>
      <c r="H34" s="1140"/>
      <c r="I34" s="1077">
        <v>0</v>
      </c>
      <c r="J34" s="1077">
        <v>0</v>
      </c>
      <c r="K34" s="1080"/>
      <c r="L34" s="1077">
        <v>0</v>
      </c>
      <c r="M34" s="1141"/>
      <c r="N34" s="1077">
        <v>0</v>
      </c>
      <c r="O34" s="1077">
        <v>0</v>
      </c>
      <c r="P34" s="1080"/>
      <c r="Q34" s="1077">
        <v>0</v>
      </c>
      <c r="R34" s="1141"/>
      <c r="S34" s="1142">
        <v>0</v>
      </c>
      <c r="T34" s="1142">
        <v>0</v>
      </c>
      <c r="U34" s="1143"/>
      <c r="V34" s="1142">
        <v>0</v>
      </c>
      <c r="W34" s="1141"/>
      <c r="X34" s="1144">
        <v>0</v>
      </c>
      <c r="Y34" s="1144">
        <v>0</v>
      </c>
      <c r="Z34" s="1145"/>
      <c r="AA34" s="1144">
        <v>0</v>
      </c>
      <c r="AB34" s="1141"/>
      <c r="AC34" s="1144">
        <v>0</v>
      </c>
      <c r="AD34" s="1144">
        <v>0</v>
      </c>
      <c r="AE34" s="1145"/>
      <c r="AF34" s="1144">
        <v>0</v>
      </c>
      <c r="AG34" s="1141"/>
      <c r="AH34" s="1144">
        <v>0</v>
      </c>
      <c r="AI34" s="1144">
        <v>0</v>
      </c>
      <c r="AJ34" s="1145"/>
      <c r="AK34" s="1144">
        <v>0</v>
      </c>
      <c r="AL34" s="1145"/>
      <c r="AM34" s="1147">
        <f t="shared" si="1"/>
        <v>0</v>
      </c>
      <c r="AN34" s="1147">
        <f t="shared" si="2"/>
        <v>0</v>
      </c>
    </row>
    <row r="35" spans="1:40">
      <c r="A35" s="1037">
        <f t="shared" si="0"/>
        <v>0</v>
      </c>
      <c r="B35" s="433"/>
      <c r="C35" s="232">
        <v>329</v>
      </c>
      <c r="D35" s="1065">
        <v>0</v>
      </c>
      <c r="E35" s="1065">
        <v>0</v>
      </c>
      <c r="F35" s="1068"/>
      <c r="G35" s="1065">
        <v>0</v>
      </c>
      <c r="H35" s="1140"/>
      <c r="I35" s="1077">
        <v>0</v>
      </c>
      <c r="J35" s="1077">
        <v>0</v>
      </c>
      <c r="K35" s="1080"/>
      <c r="L35" s="1077">
        <v>0</v>
      </c>
      <c r="M35" s="1141"/>
      <c r="N35" s="1077">
        <v>0</v>
      </c>
      <c r="O35" s="1077">
        <v>0</v>
      </c>
      <c r="P35" s="1080"/>
      <c r="Q35" s="1077">
        <v>0</v>
      </c>
      <c r="R35" s="1141"/>
      <c r="S35" s="1142">
        <v>0</v>
      </c>
      <c r="T35" s="1142">
        <v>0</v>
      </c>
      <c r="U35" s="1143"/>
      <c r="V35" s="1142">
        <v>0</v>
      </c>
      <c r="W35" s="1141"/>
      <c r="X35" s="1144">
        <v>0</v>
      </c>
      <c r="Y35" s="1144">
        <v>0</v>
      </c>
      <c r="Z35" s="1145"/>
      <c r="AA35" s="1144">
        <v>0</v>
      </c>
      <c r="AB35" s="1141"/>
      <c r="AC35" s="1144">
        <v>0</v>
      </c>
      <c r="AD35" s="1144">
        <v>0</v>
      </c>
      <c r="AE35" s="1145"/>
      <c r="AF35" s="1144">
        <v>0</v>
      </c>
      <c r="AG35" s="1141"/>
      <c r="AH35" s="1144">
        <v>0</v>
      </c>
      <c r="AI35" s="1144">
        <v>0</v>
      </c>
      <c r="AJ35" s="1145"/>
      <c r="AK35" s="1144">
        <v>0</v>
      </c>
      <c r="AL35" s="1145"/>
      <c r="AM35" s="1147">
        <f t="shared" si="1"/>
        <v>0</v>
      </c>
      <c r="AN35" s="1147">
        <f t="shared" si="2"/>
        <v>0</v>
      </c>
    </row>
    <row r="36" spans="1:40">
      <c r="A36" s="1037">
        <f t="shared" si="0"/>
        <v>0</v>
      </c>
      <c r="B36" s="433"/>
      <c r="C36" s="232">
        <v>331</v>
      </c>
      <c r="D36" s="1065">
        <v>0</v>
      </c>
      <c r="E36" s="1065">
        <v>0</v>
      </c>
      <c r="F36" s="1068"/>
      <c r="G36" s="1065">
        <v>0</v>
      </c>
      <c r="H36" s="1140"/>
      <c r="I36" s="1077">
        <v>0</v>
      </c>
      <c r="J36" s="1077">
        <v>0</v>
      </c>
      <c r="K36" s="1080"/>
      <c r="L36" s="1077">
        <v>0</v>
      </c>
      <c r="M36" s="1141"/>
      <c r="N36" s="1077">
        <v>0</v>
      </c>
      <c r="O36" s="1077">
        <v>0</v>
      </c>
      <c r="P36" s="1080"/>
      <c r="Q36" s="1077">
        <v>0</v>
      </c>
      <c r="R36" s="1141"/>
      <c r="S36" s="1142">
        <v>0</v>
      </c>
      <c r="T36" s="1142">
        <v>0</v>
      </c>
      <c r="U36" s="1143"/>
      <c r="V36" s="1142">
        <v>0</v>
      </c>
      <c r="W36" s="1141"/>
      <c r="X36" s="1144">
        <v>0</v>
      </c>
      <c r="Y36" s="1144">
        <v>0</v>
      </c>
      <c r="Z36" s="1145"/>
      <c r="AA36" s="1144">
        <v>0</v>
      </c>
      <c r="AB36" s="1141"/>
      <c r="AC36" s="1144">
        <v>0</v>
      </c>
      <c r="AD36" s="1144">
        <v>0</v>
      </c>
      <c r="AE36" s="1145"/>
      <c r="AF36" s="1144">
        <v>0</v>
      </c>
      <c r="AG36" s="1141"/>
      <c r="AH36" s="1144">
        <v>0</v>
      </c>
      <c r="AI36" s="1144">
        <v>0</v>
      </c>
      <c r="AJ36" s="1145"/>
      <c r="AK36" s="1144">
        <v>0</v>
      </c>
      <c r="AL36" s="1145"/>
      <c r="AM36" s="1147">
        <f t="shared" si="1"/>
        <v>0</v>
      </c>
      <c r="AN36" s="1147">
        <f t="shared" si="2"/>
        <v>0</v>
      </c>
    </row>
    <row r="37" spans="1:40">
      <c r="A37" s="1037">
        <f t="shared" si="0"/>
        <v>0</v>
      </c>
      <c r="B37" s="433"/>
      <c r="C37" s="232">
        <v>333</v>
      </c>
      <c r="D37" s="1065">
        <v>0</v>
      </c>
      <c r="E37" s="1065">
        <v>0</v>
      </c>
      <c r="F37" s="1068"/>
      <c r="G37" s="1065">
        <v>0</v>
      </c>
      <c r="H37" s="1140"/>
      <c r="I37" s="1077">
        <v>0</v>
      </c>
      <c r="J37" s="1077">
        <v>0</v>
      </c>
      <c r="K37" s="1080"/>
      <c r="L37" s="1077">
        <v>0</v>
      </c>
      <c r="M37" s="1141"/>
      <c r="N37" s="1077">
        <v>0</v>
      </c>
      <c r="O37" s="1077">
        <v>0</v>
      </c>
      <c r="P37" s="1080"/>
      <c r="Q37" s="1077">
        <v>0</v>
      </c>
      <c r="R37" s="1141"/>
      <c r="S37" s="1142">
        <v>0</v>
      </c>
      <c r="T37" s="1142">
        <v>0</v>
      </c>
      <c r="U37" s="1143"/>
      <c r="V37" s="1142">
        <v>0</v>
      </c>
      <c r="W37" s="1141"/>
      <c r="X37" s="1144">
        <v>0</v>
      </c>
      <c r="Y37" s="1144">
        <v>0</v>
      </c>
      <c r="Z37" s="1145"/>
      <c r="AA37" s="1144">
        <v>0</v>
      </c>
      <c r="AB37" s="1141"/>
      <c r="AC37" s="1144">
        <v>0</v>
      </c>
      <c r="AD37" s="1144">
        <v>0</v>
      </c>
      <c r="AE37" s="1145"/>
      <c r="AF37" s="1144">
        <v>0</v>
      </c>
      <c r="AG37" s="1141"/>
      <c r="AH37" s="1144">
        <v>0</v>
      </c>
      <c r="AI37" s="1144">
        <v>0</v>
      </c>
      <c r="AJ37" s="1145"/>
      <c r="AK37" s="1144">
        <v>0</v>
      </c>
      <c r="AL37" s="1145"/>
      <c r="AM37" s="1147">
        <f t="shared" si="1"/>
        <v>0</v>
      </c>
      <c r="AN37" s="1147">
        <f t="shared" si="2"/>
        <v>0</v>
      </c>
    </row>
    <row r="38" spans="1:40">
      <c r="A38" s="1037">
        <f t="shared" si="0"/>
        <v>0</v>
      </c>
      <c r="B38" s="433"/>
      <c r="C38" s="232">
        <v>335</v>
      </c>
      <c r="D38" s="1065">
        <v>0</v>
      </c>
      <c r="E38" s="1065">
        <v>0</v>
      </c>
      <c r="F38" s="1068"/>
      <c r="G38" s="1065">
        <v>0</v>
      </c>
      <c r="H38" s="1140"/>
      <c r="I38" s="1077">
        <v>0</v>
      </c>
      <c r="J38" s="1077">
        <v>0</v>
      </c>
      <c r="K38" s="1080"/>
      <c r="L38" s="1077">
        <v>0</v>
      </c>
      <c r="M38" s="1141"/>
      <c r="N38" s="1077">
        <v>0</v>
      </c>
      <c r="O38" s="1077">
        <v>0</v>
      </c>
      <c r="P38" s="1080"/>
      <c r="Q38" s="1077">
        <v>0</v>
      </c>
      <c r="R38" s="1141"/>
      <c r="S38" s="1142">
        <v>0</v>
      </c>
      <c r="T38" s="1142">
        <v>0</v>
      </c>
      <c r="U38" s="1143"/>
      <c r="V38" s="1142">
        <v>0</v>
      </c>
      <c r="W38" s="1141"/>
      <c r="X38" s="1144">
        <v>0</v>
      </c>
      <c r="Y38" s="1144">
        <v>0</v>
      </c>
      <c r="Z38" s="1145"/>
      <c r="AA38" s="1144">
        <v>0</v>
      </c>
      <c r="AB38" s="1141"/>
      <c r="AC38" s="1144">
        <v>0</v>
      </c>
      <c r="AD38" s="1144">
        <v>0</v>
      </c>
      <c r="AE38" s="1145"/>
      <c r="AF38" s="1144">
        <v>0</v>
      </c>
      <c r="AG38" s="1141"/>
      <c r="AH38" s="1144">
        <v>0</v>
      </c>
      <c r="AI38" s="1144">
        <v>0</v>
      </c>
      <c r="AJ38" s="1145"/>
      <c r="AK38" s="1144">
        <v>0</v>
      </c>
      <c r="AL38" s="1145"/>
      <c r="AM38" s="1147">
        <f t="shared" si="1"/>
        <v>0</v>
      </c>
      <c r="AN38" s="1147">
        <f t="shared" si="2"/>
        <v>0</v>
      </c>
    </row>
    <row r="39" spans="1:40">
      <c r="A39" s="1037">
        <f t="shared" si="0"/>
        <v>0</v>
      </c>
      <c r="B39" s="433"/>
      <c r="C39" s="232">
        <v>341</v>
      </c>
      <c r="D39" s="1065">
        <v>0</v>
      </c>
      <c r="E39" s="1065">
        <v>0</v>
      </c>
      <c r="F39" s="1068"/>
      <c r="G39" s="1065">
        <v>0</v>
      </c>
      <c r="H39" s="1140"/>
      <c r="I39" s="1077">
        <v>0</v>
      </c>
      <c r="J39" s="1077">
        <v>0</v>
      </c>
      <c r="K39" s="1080"/>
      <c r="L39" s="1077">
        <v>0</v>
      </c>
      <c r="M39" s="1141"/>
      <c r="N39" s="1077">
        <v>0</v>
      </c>
      <c r="O39" s="1077">
        <v>0</v>
      </c>
      <c r="P39" s="1080"/>
      <c r="Q39" s="1077">
        <v>0</v>
      </c>
      <c r="R39" s="1141"/>
      <c r="S39" s="1142">
        <v>0</v>
      </c>
      <c r="T39" s="1142">
        <v>0</v>
      </c>
      <c r="U39" s="1143"/>
      <c r="V39" s="1142">
        <v>0</v>
      </c>
      <c r="W39" s="1141"/>
      <c r="X39" s="1144">
        <v>0</v>
      </c>
      <c r="Y39" s="1144">
        <v>0</v>
      </c>
      <c r="Z39" s="1145"/>
      <c r="AA39" s="1144">
        <v>0</v>
      </c>
      <c r="AB39" s="1141"/>
      <c r="AC39" s="1144">
        <v>0</v>
      </c>
      <c r="AD39" s="1144">
        <v>0</v>
      </c>
      <c r="AE39" s="1145"/>
      <c r="AF39" s="1144">
        <v>0</v>
      </c>
      <c r="AG39" s="1141"/>
      <c r="AH39" s="1144">
        <v>0</v>
      </c>
      <c r="AI39" s="1144">
        <v>0</v>
      </c>
      <c r="AJ39" s="1145"/>
      <c r="AK39" s="1144">
        <v>0</v>
      </c>
      <c r="AL39" s="1145"/>
      <c r="AM39" s="1147">
        <f t="shared" si="1"/>
        <v>0</v>
      </c>
      <c r="AN39" s="1147">
        <f t="shared" si="2"/>
        <v>0</v>
      </c>
    </row>
    <row r="40" spans="1:40">
      <c r="A40" s="1037">
        <f t="shared" si="0"/>
        <v>0</v>
      </c>
      <c r="B40" s="433"/>
      <c r="C40" s="232">
        <v>342</v>
      </c>
      <c r="D40" s="1065">
        <v>0</v>
      </c>
      <c r="E40" s="1065">
        <v>0</v>
      </c>
      <c r="F40" s="1068"/>
      <c r="G40" s="1065">
        <v>0</v>
      </c>
      <c r="H40" s="1140"/>
      <c r="I40" s="1077">
        <v>0</v>
      </c>
      <c r="J40" s="1077">
        <v>0</v>
      </c>
      <c r="K40" s="1080"/>
      <c r="L40" s="1077">
        <v>0</v>
      </c>
      <c r="M40" s="1141"/>
      <c r="N40" s="1077">
        <v>0</v>
      </c>
      <c r="O40" s="1077">
        <v>0</v>
      </c>
      <c r="P40" s="1080"/>
      <c r="Q40" s="1077">
        <v>0</v>
      </c>
      <c r="R40" s="1141"/>
      <c r="S40" s="1142">
        <v>0</v>
      </c>
      <c r="T40" s="1142">
        <v>0</v>
      </c>
      <c r="U40" s="1143"/>
      <c r="V40" s="1142">
        <v>0</v>
      </c>
      <c r="W40" s="1141"/>
      <c r="X40" s="1144">
        <v>0</v>
      </c>
      <c r="Y40" s="1144">
        <v>0</v>
      </c>
      <c r="Z40" s="1145"/>
      <c r="AA40" s="1144">
        <v>0</v>
      </c>
      <c r="AB40" s="1141"/>
      <c r="AC40" s="1144">
        <v>0</v>
      </c>
      <c r="AD40" s="1144">
        <v>0</v>
      </c>
      <c r="AE40" s="1145"/>
      <c r="AF40" s="1144">
        <v>0</v>
      </c>
      <c r="AG40" s="1141"/>
      <c r="AH40" s="1144">
        <v>0</v>
      </c>
      <c r="AI40" s="1144">
        <v>0</v>
      </c>
      <c r="AJ40" s="1145"/>
      <c r="AK40" s="1144">
        <v>0</v>
      </c>
      <c r="AL40" s="1145"/>
      <c r="AM40" s="1147">
        <f t="shared" si="1"/>
        <v>0</v>
      </c>
      <c r="AN40" s="1147">
        <f t="shared" si="2"/>
        <v>0</v>
      </c>
    </row>
    <row r="41" spans="1:40">
      <c r="A41" s="1037">
        <f t="shared" si="0"/>
        <v>0</v>
      </c>
      <c r="B41" s="433"/>
      <c r="C41" s="232">
        <v>350</v>
      </c>
      <c r="D41" s="1065">
        <v>0</v>
      </c>
      <c r="E41" s="1065">
        <v>0</v>
      </c>
      <c r="F41" s="1068"/>
      <c r="G41" s="1065">
        <v>0</v>
      </c>
      <c r="H41" s="1140"/>
      <c r="I41" s="1077">
        <v>0</v>
      </c>
      <c r="J41" s="1077">
        <v>0</v>
      </c>
      <c r="K41" s="1080"/>
      <c r="L41" s="1077">
        <v>0</v>
      </c>
      <c r="M41" s="1141"/>
      <c r="N41" s="1077">
        <v>0</v>
      </c>
      <c r="O41" s="1077">
        <v>0</v>
      </c>
      <c r="P41" s="1080"/>
      <c r="Q41" s="1077">
        <v>0</v>
      </c>
      <c r="R41" s="1141"/>
      <c r="S41" s="1142">
        <v>0</v>
      </c>
      <c r="T41" s="1142">
        <v>0</v>
      </c>
      <c r="U41" s="1143"/>
      <c r="V41" s="1142">
        <v>0</v>
      </c>
      <c r="W41" s="1141"/>
      <c r="X41" s="1144">
        <v>0</v>
      </c>
      <c r="Y41" s="1144">
        <v>0</v>
      </c>
      <c r="Z41" s="1145"/>
      <c r="AA41" s="1144">
        <v>0</v>
      </c>
      <c r="AB41" s="1141"/>
      <c r="AC41" s="1144">
        <v>0</v>
      </c>
      <c r="AD41" s="1144">
        <v>0</v>
      </c>
      <c r="AE41" s="1145"/>
      <c r="AF41" s="1144">
        <v>0</v>
      </c>
      <c r="AG41" s="1141"/>
      <c r="AH41" s="1144">
        <v>0</v>
      </c>
      <c r="AI41" s="1144">
        <v>0</v>
      </c>
      <c r="AJ41" s="1145"/>
      <c r="AK41" s="1144">
        <v>0</v>
      </c>
      <c r="AL41" s="1145"/>
      <c r="AM41" s="1147">
        <f t="shared" si="1"/>
        <v>0</v>
      </c>
      <c r="AN41" s="1147">
        <f t="shared" si="2"/>
        <v>0</v>
      </c>
    </row>
    <row r="42" spans="1:40">
      <c r="A42" s="1037">
        <f t="shared" si="0"/>
        <v>0</v>
      </c>
      <c r="B42" s="433"/>
      <c r="C42" s="232">
        <v>351</v>
      </c>
      <c r="D42" s="1065">
        <v>0</v>
      </c>
      <c r="E42" s="1065">
        <v>0</v>
      </c>
      <c r="F42" s="1068"/>
      <c r="G42" s="1065">
        <v>0</v>
      </c>
      <c r="H42" s="1140"/>
      <c r="I42" s="1077">
        <v>0</v>
      </c>
      <c r="J42" s="1077">
        <v>0</v>
      </c>
      <c r="K42" s="1080"/>
      <c r="L42" s="1077">
        <v>0</v>
      </c>
      <c r="M42" s="1141"/>
      <c r="N42" s="1077">
        <v>0</v>
      </c>
      <c r="O42" s="1077">
        <v>0</v>
      </c>
      <c r="P42" s="1080"/>
      <c r="Q42" s="1077">
        <v>0</v>
      </c>
      <c r="R42" s="1141"/>
      <c r="S42" s="1142">
        <v>0</v>
      </c>
      <c r="T42" s="1142">
        <v>0</v>
      </c>
      <c r="U42" s="1143"/>
      <c r="V42" s="1142">
        <v>0</v>
      </c>
      <c r="W42" s="1141"/>
      <c r="X42" s="1144">
        <v>0</v>
      </c>
      <c r="Y42" s="1144">
        <v>0</v>
      </c>
      <c r="Z42" s="1145"/>
      <c r="AA42" s="1144">
        <v>0</v>
      </c>
      <c r="AB42" s="1141"/>
      <c r="AC42" s="1144">
        <v>0</v>
      </c>
      <c r="AD42" s="1144">
        <v>0</v>
      </c>
      <c r="AE42" s="1145"/>
      <c r="AF42" s="1144">
        <v>0</v>
      </c>
      <c r="AG42" s="1141"/>
      <c r="AH42" s="1144">
        <v>0</v>
      </c>
      <c r="AI42" s="1144">
        <v>0</v>
      </c>
      <c r="AJ42" s="1145"/>
      <c r="AK42" s="1144">
        <v>0</v>
      </c>
      <c r="AL42" s="1145"/>
      <c r="AM42" s="1147">
        <f t="shared" si="1"/>
        <v>0</v>
      </c>
      <c r="AN42" s="1147">
        <f t="shared" si="2"/>
        <v>0</v>
      </c>
    </row>
    <row r="43" spans="1:40">
      <c r="A43" s="1037">
        <f t="shared" si="0"/>
        <v>0</v>
      </c>
      <c r="B43" s="433"/>
      <c r="C43" s="232">
        <v>352</v>
      </c>
      <c r="D43" s="1065">
        <v>0</v>
      </c>
      <c r="E43" s="1065">
        <v>0</v>
      </c>
      <c r="F43" s="1068"/>
      <c r="G43" s="1065">
        <v>0</v>
      </c>
      <c r="H43" s="1140"/>
      <c r="I43" s="1077">
        <v>0</v>
      </c>
      <c r="J43" s="1077">
        <v>0</v>
      </c>
      <c r="K43" s="1080"/>
      <c r="L43" s="1077">
        <v>0</v>
      </c>
      <c r="M43" s="1141"/>
      <c r="N43" s="1077">
        <v>0</v>
      </c>
      <c r="O43" s="1077">
        <v>0</v>
      </c>
      <c r="P43" s="1080"/>
      <c r="Q43" s="1077">
        <v>0</v>
      </c>
      <c r="R43" s="1141"/>
      <c r="S43" s="1142">
        <v>0</v>
      </c>
      <c r="T43" s="1142">
        <v>0</v>
      </c>
      <c r="U43" s="1143"/>
      <c r="V43" s="1142">
        <v>0</v>
      </c>
      <c r="W43" s="1141"/>
      <c r="X43" s="1144">
        <v>0</v>
      </c>
      <c r="Y43" s="1144">
        <v>0</v>
      </c>
      <c r="Z43" s="1145"/>
      <c r="AA43" s="1144">
        <v>0</v>
      </c>
      <c r="AB43" s="1141"/>
      <c r="AC43" s="1144">
        <v>0</v>
      </c>
      <c r="AD43" s="1144">
        <v>0</v>
      </c>
      <c r="AE43" s="1145"/>
      <c r="AF43" s="1144">
        <v>0</v>
      </c>
      <c r="AG43" s="1141"/>
      <c r="AH43" s="1144">
        <v>0</v>
      </c>
      <c r="AI43" s="1144">
        <v>0</v>
      </c>
      <c r="AJ43" s="1145"/>
      <c r="AK43" s="1144">
        <v>0</v>
      </c>
      <c r="AL43" s="1145"/>
      <c r="AM43" s="1147">
        <f t="shared" si="1"/>
        <v>0</v>
      </c>
      <c r="AN43" s="1147">
        <f t="shared" si="2"/>
        <v>0</v>
      </c>
    </row>
    <row r="44" spans="1:40">
      <c r="A44" s="1037">
        <f t="shared" si="0"/>
        <v>0</v>
      </c>
      <c r="B44" s="433"/>
      <c r="C44" s="232">
        <v>361</v>
      </c>
      <c r="D44" s="1065">
        <v>0</v>
      </c>
      <c r="E44" s="1065">
        <v>0</v>
      </c>
      <c r="F44" s="1068"/>
      <c r="G44" s="1065">
        <v>0</v>
      </c>
      <c r="H44" s="1140"/>
      <c r="I44" s="1077">
        <v>0</v>
      </c>
      <c r="J44" s="1077">
        <v>0</v>
      </c>
      <c r="K44" s="1080"/>
      <c r="L44" s="1077">
        <v>0</v>
      </c>
      <c r="M44" s="1141"/>
      <c r="N44" s="1077">
        <v>0</v>
      </c>
      <c r="O44" s="1077">
        <v>0</v>
      </c>
      <c r="P44" s="1080"/>
      <c r="Q44" s="1077">
        <v>0</v>
      </c>
      <c r="R44" s="1141"/>
      <c r="S44" s="1142">
        <v>0</v>
      </c>
      <c r="T44" s="1142">
        <v>0</v>
      </c>
      <c r="U44" s="1143"/>
      <c r="V44" s="1142">
        <v>0</v>
      </c>
      <c r="W44" s="1141"/>
      <c r="X44" s="1144">
        <v>0</v>
      </c>
      <c r="Y44" s="1144">
        <v>0</v>
      </c>
      <c r="Z44" s="1145"/>
      <c r="AA44" s="1144">
        <v>0</v>
      </c>
      <c r="AB44" s="1141"/>
      <c r="AC44" s="1144">
        <v>0</v>
      </c>
      <c r="AD44" s="1144">
        <v>0</v>
      </c>
      <c r="AE44" s="1145"/>
      <c r="AF44" s="1144">
        <v>0</v>
      </c>
      <c r="AG44" s="1141"/>
      <c r="AH44" s="1144">
        <v>0</v>
      </c>
      <c r="AI44" s="1144">
        <v>0</v>
      </c>
      <c r="AJ44" s="1145"/>
      <c r="AK44" s="1144">
        <v>0</v>
      </c>
      <c r="AL44" s="1145"/>
      <c r="AM44" s="1147">
        <f t="shared" si="1"/>
        <v>0</v>
      </c>
      <c r="AN44" s="1147">
        <f t="shared" si="2"/>
        <v>0</v>
      </c>
    </row>
    <row r="45" spans="1:40">
      <c r="A45" s="1037">
        <f t="shared" si="0"/>
        <v>0</v>
      </c>
      <c r="B45" s="433"/>
      <c r="C45" s="232">
        <v>370</v>
      </c>
      <c r="D45" s="1065">
        <v>0</v>
      </c>
      <c r="E45" s="1065">
        <v>0</v>
      </c>
      <c r="F45" s="1068"/>
      <c r="G45" s="1065">
        <v>0</v>
      </c>
      <c r="H45" s="1140"/>
      <c r="I45" s="1077">
        <v>0</v>
      </c>
      <c r="J45" s="1077">
        <v>0</v>
      </c>
      <c r="K45" s="1080"/>
      <c r="L45" s="1077">
        <v>0</v>
      </c>
      <c r="M45" s="1141"/>
      <c r="N45" s="1077">
        <v>0</v>
      </c>
      <c r="O45" s="1077">
        <v>0</v>
      </c>
      <c r="P45" s="1080"/>
      <c r="Q45" s="1077">
        <v>0</v>
      </c>
      <c r="R45" s="1141"/>
      <c r="S45" s="1142">
        <v>0</v>
      </c>
      <c r="T45" s="1142">
        <v>0</v>
      </c>
      <c r="U45" s="1143"/>
      <c r="V45" s="1142">
        <v>0</v>
      </c>
      <c r="W45" s="1141"/>
      <c r="X45" s="1144">
        <v>0</v>
      </c>
      <c r="Y45" s="1144">
        <v>0</v>
      </c>
      <c r="Z45" s="1145"/>
      <c r="AA45" s="1144">
        <v>0</v>
      </c>
      <c r="AB45" s="1141"/>
      <c r="AC45" s="1144">
        <v>0</v>
      </c>
      <c r="AD45" s="1144">
        <v>0</v>
      </c>
      <c r="AE45" s="1145"/>
      <c r="AF45" s="1144">
        <v>0</v>
      </c>
      <c r="AG45" s="1141"/>
      <c r="AH45" s="1144">
        <v>0</v>
      </c>
      <c r="AI45" s="1144">
        <v>0</v>
      </c>
      <c r="AJ45" s="1145"/>
      <c r="AK45" s="1144">
        <v>0</v>
      </c>
      <c r="AL45" s="1145"/>
      <c r="AM45" s="1147">
        <f t="shared" si="1"/>
        <v>0</v>
      </c>
      <c r="AN45" s="1147">
        <f t="shared" si="2"/>
        <v>0</v>
      </c>
    </row>
    <row r="46" spans="1:40">
      <c r="A46" s="1037">
        <f t="shared" ref="A46:A77" si="3">VLOOKUP($C46,Crosswalk,3,FALSE)</f>
        <v>0</v>
      </c>
      <c r="B46" s="433"/>
      <c r="C46" s="232">
        <v>390</v>
      </c>
      <c r="D46" s="1065">
        <v>0</v>
      </c>
      <c r="E46" s="1065">
        <v>0</v>
      </c>
      <c r="F46" s="1068"/>
      <c r="G46" s="1065">
        <v>0</v>
      </c>
      <c r="H46" s="1140"/>
      <c r="I46" s="1077">
        <v>0</v>
      </c>
      <c r="J46" s="1077">
        <v>0</v>
      </c>
      <c r="K46" s="1080"/>
      <c r="L46" s="1077">
        <v>0</v>
      </c>
      <c r="M46" s="1141"/>
      <c r="N46" s="1077">
        <v>0</v>
      </c>
      <c r="O46" s="1077">
        <v>0</v>
      </c>
      <c r="P46" s="1080"/>
      <c r="Q46" s="1077">
        <v>0</v>
      </c>
      <c r="R46" s="1141"/>
      <c r="S46" s="1142">
        <v>0</v>
      </c>
      <c r="T46" s="1142">
        <v>0</v>
      </c>
      <c r="U46" s="1143"/>
      <c r="V46" s="1142">
        <v>0</v>
      </c>
      <c r="W46" s="1141"/>
      <c r="X46" s="1144">
        <v>0</v>
      </c>
      <c r="Y46" s="1144">
        <v>0</v>
      </c>
      <c r="Z46" s="1145"/>
      <c r="AA46" s="1144">
        <v>0</v>
      </c>
      <c r="AB46" s="1141"/>
      <c r="AC46" s="1144">
        <v>0</v>
      </c>
      <c r="AD46" s="1144">
        <v>0</v>
      </c>
      <c r="AE46" s="1145"/>
      <c r="AF46" s="1144">
        <v>0</v>
      </c>
      <c r="AG46" s="1141"/>
      <c r="AH46" s="1144">
        <v>0</v>
      </c>
      <c r="AI46" s="1144">
        <v>0</v>
      </c>
      <c r="AJ46" s="1145"/>
      <c r="AK46" s="1144">
        <v>0</v>
      </c>
      <c r="AL46" s="1145"/>
      <c r="AM46" s="1147">
        <f t="shared" si="1"/>
        <v>0</v>
      </c>
      <c r="AN46" s="1147">
        <f t="shared" si="2"/>
        <v>0</v>
      </c>
    </row>
    <row r="47" spans="1:40">
      <c r="A47" s="1037">
        <f t="shared" si="3"/>
        <v>0</v>
      </c>
      <c r="B47" s="433"/>
      <c r="C47" s="232">
        <v>391</v>
      </c>
      <c r="D47" s="1065">
        <v>0</v>
      </c>
      <c r="E47" s="1065">
        <v>0</v>
      </c>
      <c r="F47" s="1068"/>
      <c r="G47" s="1065">
        <v>0</v>
      </c>
      <c r="H47" s="1140"/>
      <c r="I47" s="1077">
        <v>0</v>
      </c>
      <c r="J47" s="1077">
        <v>0</v>
      </c>
      <c r="K47" s="1080"/>
      <c r="L47" s="1077">
        <v>0</v>
      </c>
      <c r="M47" s="1141"/>
      <c r="N47" s="1077">
        <v>0</v>
      </c>
      <c r="O47" s="1077">
        <v>0</v>
      </c>
      <c r="P47" s="1080"/>
      <c r="Q47" s="1077">
        <v>0</v>
      </c>
      <c r="R47" s="1141"/>
      <c r="S47" s="1142">
        <v>0</v>
      </c>
      <c r="T47" s="1142">
        <v>0</v>
      </c>
      <c r="U47" s="1143"/>
      <c r="V47" s="1142">
        <v>0</v>
      </c>
      <c r="W47" s="1141"/>
      <c r="X47" s="1144">
        <v>0</v>
      </c>
      <c r="Y47" s="1144">
        <v>0</v>
      </c>
      <c r="Z47" s="1145"/>
      <c r="AA47" s="1144">
        <v>0</v>
      </c>
      <c r="AB47" s="1141"/>
      <c r="AC47" s="1144">
        <v>0</v>
      </c>
      <c r="AD47" s="1144">
        <v>0</v>
      </c>
      <c r="AE47" s="1145"/>
      <c r="AF47" s="1144">
        <v>0</v>
      </c>
      <c r="AG47" s="1141"/>
      <c r="AH47" s="1144">
        <v>0</v>
      </c>
      <c r="AI47" s="1144">
        <v>0</v>
      </c>
      <c r="AJ47" s="1145"/>
      <c r="AK47" s="1144">
        <v>0</v>
      </c>
      <c r="AL47" s="1145"/>
      <c r="AM47" s="1147">
        <f t="shared" si="1"/>
        <v>0</v>
      </c>
      <c r="AN47" s="1147">
        <f t="shared" si="2"/>
        <v>0</v>
      </c>
    </row>
    <row r="48" spans="1:40">
      <c r="A48" s="1037">
        <f t="shared" si="3"/>
        <v>0</v>
      </c>
      <c r="B48" s="433"/>
      <c r="C48" s="232">
        <v>401</v>
      </c>
      <c r="D48" s="1065">
        <v>0</v>
      </c>
      <c r="E48" s="1065">
        <v>0</v>
      </c>
      <c r="F48" s="1068"/>
      <c r="G48" s="1065">
        <v>0</v>
      </c>
      <c r="H48" s="1140"/>
      <c r="I48" s="1077">
        <v>0</v>
      </c>
      <c r="J48" s="1077">
        <v>0</v>
      </c>
      <c r="K48" s="1080"/>
      <c r="L48" s="1077">
        <v>0</v>
      </c>
      <c r="M48" s="1141"/>
      <c r="N48" s="1077">
        <v>0</v>
      </c>
      <c r="O48" s="1077">
        <v>0</v>
      </c>
      <c r="P48" s="1080"/>
      <c r="Q48" s="1077">
        <v>0</v>
      </c>
      <c r="R48" s="1141"/>
      <c r="S48" s="1142">
        <v>0</v>
      </c>
      <c r="T48" s="1142">
        <v>0</v>
      </c>
      <c r="U48" s="1143"/>
      <c r="V48" s="1142">
        <v>0</v>
      </c>
      <c r="W48" s="1141"/>
      <c r="X48" s="1144">
        <v>0</v>
      </c>
      <c r="Y48" s="1144">
        <v>0</v>
      </c>
      <c r="Z48" s="1145"/>
      <c r="AA48" s="1144">
        <v>0</v>
      </c>
      <c r="AB48" s="1141"/>
      <c r="AC48" s="1144">
        <v>0</v>
      </c>
      <c r="AD48" s="1144">
        <v>0</v>
      </c>
      <c r="AE48" s="1145"/>
      <c r="AF48" s="1144">
        <v>0</v>
      </c>
      <c r="AG48" s="1141"/>
      <c r="AH48" s="1144">
        <v>0</v>
      </c>
      <c r="AI48" s="1144">
        <v>0</v>
      </c>
      <c r="AJ48" s="1145"/>
      <c r="AK48" s="1144">
        <v>0</v>
      </c>
      <c r="AL48" s="1145"/>
      <c r="AM48" s="1147">
        <f t="shared" si="1"/>
        <v>0</v>
      </c>
      <c r="AN48" s="1147">
        <f t="shared" si="2"/>
        <v>0</v>
      </c>
    </row>
    <row r="49" spans="1:40">
      <c r="A49" s="1037">
        <f t="shared" si="3"/>
        <v>0</v>
      </c>
      <c r="B49" s="433"/>
      <c r="C49" s="232">
        <v>402</v>
      </c>
      <c r="D49" s="1065">
        <v>0</v>
      </c>
      <c r="E49" s="1065">
        <v>0</v>
      </c>
      <c r="F49" s="1068"/>
      <c r="G49" s="1065">
        <v>0</v>
      </c>
      <c r="H49" s="1140"/>
      <c r="I49" s="1077">
        <v>0</v>
      </c>
      <c r="J49" s="1077">
        <v>0</v>
      </c>
      <c r="K49" s="1080"/>
      <c r="L49" s="1077">
        <v>0</v>
      </c>
      <c r="M49" s="1141"/>
      <c r="N49" s="1077">
        <v>0</v>
      </c>
      <c r="O49" s="1077">
        <v>0</v>
      </c>
      <c r="P49" s="1080"/>
      <c r="Q49" s="1077">
        <v>0</v>
      </c>
      <c r="R49" s="1141"/>
      <c r="S49" s="1142">
        <v>0</v>
      </c>
      <c r="T49" s="1142">
        <v>0</v>
      </c>
      <c r="U49" s="1143"/>
      <c r="V49" s="1142">
        <v>0</v>
      </c>
      <c r="W49" s="1141"/>
      <c r="X49" s="1144">
        <v>0</v>
      </c>
      <c r="Y49" s="1144">
        <v>0</v>
      </c>
      <c r="Z49" s="1145"/>
      <c r="AA49" s="1144">
        <v>0</v>
      </c>
      <c r="AB49" s="1141"/>
      <c r="AC49" s="1144">
        <v>0</v>
      </c>
      <c r="AD49" s="1144">
        <v>0</v>
      </c>
      <c r="AE49" s="1145"/>
      <c r="AF49" s="1144">
        <v>0</v>
      </c>
      <c r="AG49" s="1141"/>
      <c r="AH49" s="1144">
        <v>0</v>
      </c>
      <c r="AI49" s="1144">
        <v>0</v>
      </c>
      <c r="AJ49" s="1145"/>
      <c r="AK49" s="1144">
        <v>0</v>
      </c>
      <c r="AL49" s="1145"/>
      <c r="AM49" s="1147">
        <f t="shared" si="1"/>
        <v>0</v>
      </c>
      <c r="AN49" s="1147">
        <f t="shared" si="2"/>
        <v>0</v>
      </c>
    </row>
    <row r="50" spans="1:40">
      <c r="A50" s="1037">
        <f t="shared" si="3"/>
        <v>0</v>
      </c>
      <c r="B50" s="433"/>
      <c r="C50" s="232">
        <v>403</v>
      </c>
      <c r="D50" s="1065">
        <v>0</v>
      </c>
      <c r="E50" s="1065">
        <v>0</v>
      </c>
      <c r="F50" s="1068"/>
      <c r="G50" s="1065">
        <v>0</v>
      </c>
      <c r="H50" s="1140"/>
      <c r="I50" s="1077">
        <v>0</v>
      </c>
      <c r="J50" s="1077">
        <v>0</v>
      </c>
      <c r="K50" s="1080"/>
      <c r="L50" s="1077">
        <v>0</v>
      </c>
      <c r="M50" s="1141"/>
      <c r="N50" s="1077">
        <v>0</v>
      </c>
      <c r="O50" s="1077">
        <v>0</v>
      </c>
      <c r="P50" s="1080"/>
      <c r="Q50" s="1077">
        <v>0</v>
      </c>
      <c r="R50" s="1141"/>
      <c r="S50" s="1142">
        <v>0</v>
      </c>
      <c r="T50" s="1142">
        <v>0</v>
      </c>
      <c r="U50" s="1143"/>
      <c r="V50" s="1142">
        <v>0</v>
      </c>
      <c r="W50" s="1141"/>
      <c r="X50" s="1144">
        <v>0</v>
      </c>
      <c r="Y50" s="1144">
        <v>0</v>
      </c>
      <c r="Z50" s="1145"/>
      <c r="AA50" s="1144">
        <v>0</v>
      </c>
      <c r="AB50" s="1141"/>
      <c r="AC50" s="1144">
        <v>0</v>
      </c>
      <c r="AD50" s="1144">
        <v>0</v>
      </c>
      <c r="AE50" s="1145"/>
      <c r="AF50" s="1144">
        <v>0</v>
      </c>
      <c r="AG50" s="1141"/>
      <c r="AH50" s="1144">
        <v>0</v>
      </c>
      <c r="AI50" s="1144">
        <v>0</v>
      </c>
      <c r="AJ50" s="1145"/>
      <c r="AK50" s="1144">
        <v>0</v>
      </c>
      <c r="AL50" s="1145"/>
      <c r="AM50" s="1147">
        <f t="shared" si="1"/>
        <v>0</v>
      </c>
      <c r="AN50" s="1147">
        <f t="shared" si="2"/>
        <v>0</v>
      </c>
    </row>
    <row r="51" spans="1:40">
      <c r="A51" s="1037">
        <f t="shared" si="3"/>
        <v>0</v>
      </c>
      <c r="B51" s="433"/>
      <c r="C51" s="232">
        <v>409</v>
      </c>
      <c r="D51" s="1065">
        <v>0</v>
      </c>
      <c r="E51" s="1065">
        <v>0</v>
      </c>
      <c r="F51" s="1068"/>
      <c r="G51" s="1065">
        <v>0</v>
      </c>
      <c r="H51" s="1140"/>
      <c r="I51" s="1077">
        <v>0</v>
      </c>
      <c r="J51" s="1077">
        <v>0</v>
      </c>
      <c r="K51" s="1080"/>
      <c r="L51" s="1077">
        <v>0</v>
      </c>
      <c r="M51" s="1141"/>
      <c r="N51" s="1077">
        <v>0</v>
      </c>
      <c r="O51" s="1077">
        <v>0</v>
      </c>
      <c r="P51" s="1080"/>
      <c r="Q51" s="1077">
        <v>0</v>
      </c>
      <c r="R51" s="1141"/>
      <c r="S51" s="1142">
        <v>0</v>
      </c>
      <c r="T51" s="1142">
        <v>0</v>
      </c>
      <c r="U51" s="1143"/>
      <c r="V51" s="1142">
        <v>0</v>
      </c>
      <c r="W51" s="1141"/>
      <c r="X51" s="1144">
        <v>0</v>
      </c>
      <c r="Y51" s="1144">
        <v>0</v>
      </c>
      <c r="Z51" s="1145"/>
      <c r="AA51" s="1144">
        <v>0</v>
      </c>
      <c r="AB51" s="1141"/>
      <c r="AC51" s="1144">
        <v>0</v>
      </c>
      <c r="AD51" s="1144">
        <v>0</v>
      </c>
      <c r="AE51" s="1145"/>
      <c r="AF51" s="1144">
        <v>0</v>
      </c>
      <c r="AG51" s="1141"/>
      <c r="AH51" s="1144">
        <v>0</v>
      </c>
      <c r="AI51" s="1144">
        <v>0</v>
      </c>
      <c r="AJ51" s="1145"/>
      <c r="AK51" s="1144">
        <v>0</v>
      </c>
      <c r="AL51" s="1145"/>
      <c r="AM51" s="1147">
        <f t="shared" si="1"/>
        <v>0</v>
      </c>
      <c r="AN51" s="1147">
        <f t="shared" si="2"/>
        <v>0</v>
      </c>
    </row>
    <row r="52" spans="1:40">
      <c r="A52" s="1037">
        <f t="shared" si="3"/>
        <v>0</v>
      </c>
      <c r="B52" s="433"/>
      <c r="C52" s="232">
        <v>410</v>
      </c>
      <c r="D52" s="1065">
        <v>0</v>
      </c>
      <c r="E52" s="1065">
        <v>0</v>
      </c>
      <c r="F52" s="1068"/>
      <c r="G52" s="1065">
        <v>0</v>
      </c>
      <c r="H52" s="1140"/>
      <c r="I52" s="1077">
        <v>0</v>
      </c>
      <c r="J52" s="1077">
        <v>0</v>
      </c>
      <c r="K52" s="1080"/>
      <c r="L52" s="1077">
        <v>0</v>
      </c>
      <c r="M52" s="1141"/>
      <c r="N52" s="1077">
        <v>0</v>
      </c>
      <c r="O52" s="1077">
        <v>0</v>
      </c>
      <c r="P52" s="1080"/>
      <c r="Q52" s="1077">
        <v>0</v>
      </c>
      <c r="R52" s="1141"/>
      <c r="S52" s="1142">
        <v>0</v>
      </c>
      <c r="T52" s="1142">
        <v>0</v>
      </c>
      <c r="U52" s="1143"/>
      <c r="V52" s="1142">
        <v>0</v>
      </c>
      <c r="W52" s="1141"/>
      <c r="X52" s="1144">
        <v>0</v>
      </c>
      <c r="Y52" s="1144">
        <v>0</v>
      </c>
      <c r="Z52" s="1145"/>
      <c r="AA52" s="1144">
        <v>0</v>
      </c>
      <c r="AB52" s="1141"/>
      <c r="AC52" s="1144">
        <v>0</v>
      </c>
      <c r="AD52" s="1144">
        <v>0</v>
      </c>
      <c r="AE52" s="1145"/>
      <c r="AF52" s="1144">
        <v>0</v>
      </c>
      <c r="AG52" s="1141"/>
      <c r="AH52" s="1144">
        <v>0</v>
      </c>
      <c r="AI52" s="1144">
        <v>0</v>
      </c>
      <c r="AJ52" s="1145"/>
      <c r="AK52" s="1144">
        <v>0</v>
      </c>
      <c r="AL52" s="1145"/>
      <c r="AM52" s="1147">
        <f t="shared" si="1"/>
        <v>0</v>
      </c>
      <c r="AN52" s="1147">
        <f t="shared" si="2"/>
        <v>0</v>
      </c>
    </row>
    <row r="53" spans="1:40">
      <c r="A53" s="1037">
        <f t="shared" si="3"/>
        <v>0</v>
      </c>
      <c r="B53" s="433"/>
      <c r="C53" s="232">
        <v>420</v>
      </c>
      <c r="D53" s="1065">
        <v>0</v>
      </c>
      <c r="E53" s="1065">
        <v>0</v>
      </c>
      <c r="F53" s="1068"/>
      <c r="G53" s="1065">
        <v>0</v>
      </c>
      <c r="H53" s="1140"/>
      <c r="I53" s="1077">
        <v>0</v>
      </c>
      <c r="J53" s="1077">
        <v>0</v>
      </c>
      <c r="K53" s="1080"/>
      <c r="L53" s="1077">
        <v>0</v>
      </c>
      <c r="M53" s="1141"/>
      <c r="N53" s="1077">
        <v>0</v>
      </c>
      <c r="O53" s="1077">
        <v>0</v>
      </c>
      <c r="P53" s="1080"/>
      <c r="Q53" s="1077">
        <v>0</v>
      </c>
      <c r="R53" s="1141"/>
      <c r="S53" s="1142">
        <v>0</v>
      </c>
      <c r="T53" s="1142">
        <v>0</v>
      </c>
      <c r="U53" s="1143"/>
      <c r="V53" s="1142">
        <v>0</v>
      </c>
      <c r="W53" s="1141"/>
      <c r="X53" s="1144">
        <v>0</v>
      </c>
      <c r="Y53" s="1144">
        <v>0</v>
      </c>
      <c r="Z53" s="1145"/>
      <c r="AA53" s="1144">
        <v>0</v>
      </c>
      <c r="AB53" s="1141"/>
      <c r="AC53" s="1144">
        <v>0</v>
      </c>
      <c r="AD53" s="1144">
        <v>0</v>
      </c>
      <c r="AE53" s="1145"/>
      <c r="AF53" s="1144">
        <v>0</v>
      </c>
      <c r="AG53" s="1141"/>
      <c r="AH53" s="1144">
        <v>0</v>
      </c>
      <c r="AI53" s="1144">
        <v>0</v>
      </c>
      <c r="AJ53" s="1145"/>
      <c r="AK53" s="1144">
        <v>0</v>
      </c>
      <c r="AL53" s="1145"/>
      <c r="AM53" s="1147">
        <f t="shared" si="1"/>
        <v>0</v>
      </c>
      <c r="AN53" s="1147">
        <f t="shared" si="2"/>
        <v>0</v>
      </c>
    </row>
    <row r="54" spans="1:40">
      <c r="A54" s="1037">
        <f t="shared" si="3"/>
        <v>0</v>
      </c>
      <c r="B54" s="433"/>
      <c r="C54" s="232">
        <v>421</v>
      </c>
      <c r="D54" s="1065">
        <v>0</v>
      </c>
      <c r="E54" s="1065">
        <v>0</v>
      </c>
      <c r="F54" s="1068"/>
      <c r="G54" s="1065">
        <v>0</v>
      </c>
      <c r="H54" s="1140"/>
      <c r="I54" s="1077">
        <v>0</v>
      </c>
      <c r="J54" s="1077">
        <v>0</v>
      </c>
      <c r="K54" s="1080"/>
      <c r="L54" s="1077">
        <v>0</v>
      </c>
      <c r="M54" s="1141"/>
      <c r="N54" s="1077">
        <v>0</v>
      </c>
      <c r="O54" s="1077">
        <v>0</v>
      </c>
      <c r="P54" s="1080"/>
      <c r="Q54" s="1077">
        <v>0</v>
      </c>
      <c r="R54" s="1141"/>
      <c r="S54" s="1142">
        <v>0</v>
      </c>
      <c r="T54" s="1142">
        <v>0</v>
      </c>
      <c r="U54" s="1143"/>
      <c r="V54" s="1142">
        <v>0</v>
      </c>
      <c r="W54" s="1141"/>
      <c r="X54" s="1144">
        <v>0</v>
      </c>
      <c r="Y54" s="1144">
        <v>0</v>
      </c>
      <c r="Z54" s="1145"/>
      <c r="AA54" s="1144">
        <v>0</v>
      </c>
      <c r="AB54" s="1141"/>
      <c r="AC54" s="1144">
        <v>0</v>
      </c>
      <c r="AD54" s="1144">
        <v>0</v>
      </c>
      <c r="AE54" s="1145"/>
      <c r="AF54" s="1144">
        <v>0</v>
      </c>
      <c r="AG54" s="1141"/>
      <c r="AH54" s="1144">
        <v>0</v>
      </c>
      <c r="AI54" s="1144">
        <v>0</v>
      </c>
      <c r="AJ54" s="1145"/>
      <c r="AK54" s="1144">
        <v>0</v>
      </c>
      <c r="AL54" s="1145"/>
      <c r="AM54" s="1147">
        <f t="shared" si="1"/>
        <v>0</v>
      </c>
      <c r="AN54" s="1147">
        <f t="shared" si="2"/>
        <v>0</v>
      </c>
    </row>
    <row r="55" spans="1:40">
      <c r="A55" s="1037">
        <f t="shared" si="3"/>
        <v>0</v>
      </c>
      <c r="B55" s="433"/>
      <c r="C55" s="232">
        <v>422</v>
      </c>
      <c r="D55" s="1065">
        <v>0</v>
      </c>
      <c r="E55" s="1065">
        <v>0</v>
      </c>
      <c r="F55" s="1068"/>
      <c r="G55" s="1065">
        <v>0</v>
      </c>
      <c r="H55" s="1140"/>
      <c r="I55" s="1077">
        <v>0</v>
      </c>
      <c r="J55" s="1077">
        <v>0</v>
      </c>
      <c r="K55" s="1080"/>
      <c r="L55" s="1077">
        <v>0</v>
      </c>
      <c r="M55" s="1141"/>
      <c r="N55" s="1077">
        <v>0</v>
      </c>
      <c r="O55" s="1077">
        <v>0</v>
      </c>
      <c r="P55" s="1080"/>
      <c r="Q55" s="1077">
        <v>0</v>
      </c>
      <c r="R55" s="1141"/>
      <c r="S55" s="1142">
        <v>0</v>
      </c>
      <c r="T55" s="1142">
        <v>0</v>
      </c>
      <c r="U55" s="1143"/>
      <c r="V55" s="1142">
        <v>0</v>
      </c>
      <c r="W55" s="1141"/>
      <c r="X55" s="1144">
        <v>0</v>
      </c>
      <c r="Y55" s="1144">
        <v>0</v>
      </c>
      <c r="Z55" s="1145"/>
      <c r="AA55" s="1144">
        <v>0</v>
      </c>
      <c r="AB55" s="1141"/>
      <c r="AC55" s="1144">
        <v>0</v>
      </c>
      <c r="AD55" s="1144">
        <v>0</v>
      </c>
      <c r="AE55" s="1145"/>
      <c r="AF55" s="1144">
        <v>0</v>
      </c>
      <c r="AG55" s="1141"/>
      <c r="AH55" s="1144">
        <v>0</v>
      </c>
      <c r="AI55" s="1144">
        <v>0</v>
      </c>
      <c r="AJ55" s="1145"/>
      <c r="AK55" s="1144">
        <v>0</v>
      </c>
      <c r="AL55" s="1145"/>
      <c r="AM55" s="1147">
        <f t="shared" si="1"/>
        <v>0</v>
      </c>
      <c r="AN55" s="1147">
        <f t="shared" si="2"/>
        <v>0</v>
      </c>
    </row>
    <row r="56" spans="1:40">
      <c r="A56" s="1037">
        <f t="shared" si="3"/>
        <v>0</v>
      </c>
      <c r="B56" s="433"/>
      <c r="C56" s="232">
        <v>423</v>
      </c>
      <c r="D56" s="1065">
        <v>0</v>
      </c>
      <c r="E56" s="1065">
        <v>0</v>
      </c>
      <c r="F56" s="1068"/>
      <c r="G56" s="1065">
        <v>0</v>
      </c>
      <c r="H56" s="1140"/>
      <c r="I56" s="1077">
        <v>0</v>
      </c>
      <c r="J56" s="1077">
        <v>0</v>
      </c>
      <c r="K56" s="1080"/>
      <c r="L56" s="1077">
        <v>0</v>
      </c>
      <c r="M56" s="1141"/>
      <c r="N56" s="1077">
        <v>0</v>
      </c>
      <c r="O56" s="1077">
        <v>0</v>
      </c>
      <c r="P56" s="1080"/>
      <c r="Q56" s="1077">
        <v>0</v>
      </c>
      <c r="R56" s="1141"/>
      <c r="S56" s="1142">
        <v>0</v>
      </c>
      <c r="T56" s="1142">
        <v>0</v>
      </c>
      <c r="U56" s="1143"/>
      <c r="V56" s="1142">
        <v>0</v>
      </c>
      <c r="W56" s="1141"/>
      <c r="X56" s="1144">
        <v>0</v>
      </c>
      <c r="Y56" s="1144">
        <v>0</v>
      </c>
      <c r="Z56" s="1145"/>
      <c r="AA56" s="1144">
        <v>0</v>
      </c>
      <c r="AB56" s="1141"/>
      <c r="AC56" s="1144">
        <v>0</v>
      </c>
      <c r="AD56" s="1144">
        <v>0</v>
      </c>
      <c r="AE56" s="1145"/>
      <c r="AF56" s="1144">
        <v>0</v>
      </c>
      <c r="AG56" s="1141"/>
      <c r="AH56" s="1144">
        <v>0</v>
      </c>
      <c r="AI56" s="1144">
        <v>0</v>
      </c>
      <c r="AJ56" s="1145"/>
      <c r="AK56" s="1144">
        <v>0</v>
      </c>
      <c r="AL56" s="1145"/>
      <c r="AM56" s="1147">
        <f t="shared" si="1"/>
        <v>0</v>
      </c>
      <c r="AN56" s="1147">
        <f t="shared" si="2"/>
        <v>0</v>
      </c>
    </row>
    <row r="57" spans="1:40">
      <c r="A57" s="1037">
        <f t="shared" si="3"/>
        <v>0</v>
      </c>
      <c r="B57" s="433"/>
      <c r="C57" s="232">
        <v>424</v>
      </c>
      <c r="D57" s="1065">
        <v>0</v>
      </c>
      <c r="E57" s="1065">
        <v>0</v>
      </c>
      <c r="F57" s="1068"/>
      <c r="G57" s="1065">
        <v>0</v>
      </c>
      <c r="H57" s="1140"/>
      <c r="I57" s="1077">
        <v>0</v>
      </c>
      <c r="J57" s="1077">
        <v>0</v>
      </c>
      <c r="K57" s="1080"/>
      <c r="L57" s="1077">
        <v>0</v>
      </c>
      <c r="M57" s="1141"/>
      <c r="N57" s="1077">
        <v>0</v>
      </c>
      <c r="O57" s="1077">
        <v>0</v>
      </c>
      <c r="P57" s="1080"/>
      <c r="Q57" s="1077">
        <v>0</v>
      </c>
      <c r="R57" s="1141"/>
      <c r="S57" s="1142">
        <v>0</v>
      </c>
      <c r="T57" s="1142">
        <v>0</v>
      </c>
      <c r="U57" s="1143"/>
      <c r="V57" s="1142">
        <v>0</v>
      </c>
      <c r="W57" s="1141"/>
      <c r="X57" s="1144">
        <v>0</v>
      </c>
      <c r="Y57" s="1144">
        <v>0</v>
      </c>
      <c r="Z57" s="1145"/>
      <c r="AA57" s="1144">
        <v>0</v>
      </c>
      <c r="AB57" s="1141"/>
      <c r="AC57" s="1144">
        <v>0</v>
      </c>
      <c r="AD57" s="1144">
        <v>0</v>
      </c>
      <c r="AE57" s="1145"/>
      <c r="AF57" s="1144">
        <v>0</v>
      </c>
      <c r="AG57" s="1141"/>
      <c r="AH57" s="1144">
        <v>0</v>
      </c>
      <c r="AI57" s="1144">
        <v>0</v>
      </c>
      <c r="AJ57" s="1145"/>
      <c r="AK57" s="1144">
        <v>0</v>
      </c>
      <c r="AL57" s="1145"/>
      <c r="AM57" s="1147">
        <f t="shared" si="1"/>
        <v>0</v>
      </c>
      <c r="AN57" s="1147">
        <f t="shared" si="2"/>
        <v>0</v>
      </c>
    </row>
    <row r="58" spans="1:40">
      <c r="A58" s="1037">
        <f t="shared" si="3"/>
        <v>0</v>
      </c>
      <c r="B58" s="433"/>
      <c r="C58" s="232">
        <v>430</v>
      </c>
      <c r="D58" s="1065">
        <v>0</v>
      </c>
      <c r="E58" s="1065">
        <v>0</v>
      </c>
      <c r="F58" s="1068"/>
      <c r="G58" s="1065">
        <v>0</v>
      </c>
      <c r="H58" s="1140"/>
      <c r="I58" s="1077">
        <v>0</v>
      </c>
      <c r="J58" s="1077">
        <v>0</v>
      </c>
      <c r="K58" s="1080"/>
      <c r="L58" s="1077">
        <v>0</v>
      </c>
      <c r="M58" s="1141"/>
      <c r="N58" s="1077">
        <v>0</v>
      </c>
      <c r="O58" s="1077">
        <v>0</v>
      </c>
      <c r="P58" s="1080"/>
      <c r="Q58" s="1077">
        <v>0</v>
      </c>
      <c r="R58" s="1141"/>
      <c r="S58" s="1142">
        <v>0</v>
      </c>
      <c r="T58" s="1142">
        <v>0</v>
      </c>
      <c r="U58" s="1143"/>
      <c r="V58" s="1142">
        <v>0</v>
      </c>
      <c r="W58" s="1141"/>
      <c r="X58" s="1144">
        <v>0</v>
      </c>
      <c r="Y58" s="1144">
        <v>0</v>
      </c>
      <c r="Z58" s="1145"/>
      <c r="AA58" s="1144">
        <v>0</v>
      </c>
      <c r="AB58" s="1141"/>
      <c r="AC58" s="1144">
        <v>0</v>
      </c>
      <c r="AD58" s="1144">
        <v>0</v>
      </c>
      <c r="AE58" s="1145"/>
      <c r="AF58" s="1144">
        <v>0</v>
      </c>
      <c r="AG58" s="1141"/>
      <c r="AH58" s="1144">
        <v>0</v>
      </c>
      <c r="AI58" s="1144">
        <v>0</v>
      </c>
      <c r="AJ58" s="1145"/>
      <c r="AK58" s="1144">
        <v>0</v>
      </c>
      <c r="AL58" s="1145"/>
      <c r="AM58" s="1147">
        <f t="shared" si="1"/>
        <v>0</v>
      </c>
      <c r="AN58" s="1147">
        <f t="shared" si="2"/>
        <v>0</v>
      </c>
    </row>
    <row r="59" spans="1:40">
      <c r="A59" s="1037">
        <f t="shared" si="3"/>
        <v>0</v>
      </c>
      <c r="B59" s="433"/>
      <c r="C59" s="232">
        <v>431</v>
      </c>
      <c r="D59" s="1065">
        <v>0</v>
      </c>
      <c r="E59" s="1065">
        <v>0</v>
      </c>
      <c r="F59" s="1068"/>
      <c r="G59" s="1065">
        <v>0</v>
      </c>
      <c r="H59" s="1140"/>
      <c r="I59" s="1077">
        <v>0</v>
      </c>
      <c r="J59" s="1077">
        <v>0</v>
      </c>
      <c r="K59" s="1080"/>
      <c r="L59" s="1077">
        <v>0</v>
      </c>
      <c r="M59" s="1141"/>
      <c r="N59" s="1077">
        <v>0</v>
      </c>
      <c r="O59" s="1077">
        <v>0</v>
      </c>
      <c r="P59" s="1080"/>
      <c r="Q59" s="1077">
        <v>0</v>
      </c>
      <c r="R59" s="1141"/>
      <c r="S59" s="1142">
        <v>0</v>
      </c>
      <c r="T59" s="1142">
        <v>0</v>
      </c>
      <c r="U59" s="1143"/>
      <c r="V59" s="1142">
        <v>0</v>
      </c>
      <c r="W59" s="1141"/>
      <c r="X59" s="1144">
        <v>0</v>
      </c>
      <c r="Y59" s="1144">
        <v>0</v>
      </c>
      <c r="Z59" s="1145"/>
      <c r="AA59" s="1144">
        <v>0</v>
      </c>
      <c r="AB59" s="1141"/>
      <c r="AC59" s="1144">
        <v>0</v>
      </c>
      <c r="AD59" s="1144">
        <v>0</v>
      </c>
      <c r="AE59" s="1145"/>
      <c r="AF59" s="1144">
        <v>0</v>
      </c>
      <c r="AG59" s="1141"/>
      <c r="AH59" s="1144">
        <v>0</v>
      </c>
      <c r="AI59" s="1144">
        <v>0</v>
      </c>
      <c r="AJ59" s="1145"/>
      <c r="AK59" s="1144">
        <v>0</v>
      </c>
      <c r="AL59" s="1145"/>
      <c r="AM59" s="1147">
        <f t="shared" si="1"/>
        <v>0</v>
      </c>
      <c r="AN59" s="1147">
        <f t="shared" si="2"/>
        <v>0</v>
      </c>
    </row>
    <row r="60" spans="1:40">
      <c r="A60" s="1037">
        <f t="shared" si="3"/>
        <v>0</v>
      </c>
      <c r="B60" s="433"/>
      <c r="C60" s="232">
        <v>432</v>
      </c>
      <c r="D60" s="1065">
        <v>0</v>
      </c>
      <c r="E60" s="1065">
        <v>0</v>
      </c>
      <c r="F60" s="1068"/>
      <c r="G60" s="1065">
        <v>0</v>
      </c>
      <c r="H60" s="1140"/>
      <c r="I60" s="1077">
        <v>0</v>
      </c>
      <c r="J60" s="1077">
        <v>0</v>
      </c>
      <c r="K60" s="1080"/>
      <c r="L60" s="1077">
        <v>0</v>
      </c>
      <c r="M60" s="1141"/>
      <c r="N60" s="1077">
        <v>0</v>
      </c>
      <c r="O60" s="1077">
        <v>0</v>
      </c>
      <c r="P60" s="1080"/>
      <c r="Q60" s="1077">
        <v>0</v>
      </c>
      <c r="R60" s="1141"/>
      <c r="S60" s="1142">
        <v>0</v>
      </c>
      <c r="T60" s="1142">
        <v>0</v>
      </c>
      <c r="U60" s="1143"/>
      <c r="V60" s="1142">
        <v>0</v>
      </c>
      <c r="W60" s="1141"/>
      <c r="X60" s="1144">
        <v>0</v>
      </c>
      <c r="Y60" s="1144">
        <v>0</v>
      </c>
      <c r="Z60" s="1145"/>
      <c r="AA60" s="1144">
        <v>0</v>
      </c>
      <c r="AB60" s="1141"/>
      <c r="AC60" s="1144">
        <v>0</v>
      </c>
      <c r="AD60" s="1144">
        <v>0</v>
      </c>
      <c r="AE60" s="1145"/>
      <c r="AF60" s="1144">
        <v>0</v>
      </c>
      <c r="AG60" s="1141"/>
      <c r="AH60" s="1144">
        <v>0</v>
      </c>
      <c r="AI60" s="1144">
        <v>0</v>
      </c>
      <c r="AJ60" s="1145"/>
      <c r="AK60" s="1144">
        <v>0</v>
      </c>
      <c r="AL60" s="1145"/>
      <c r="AM60" s="1147">
        <f t="shared" si="1"/>
        <v>0</v>
      </c>
      <c r="AN60" s="1147">
        <f t="shared" si="2"/>
        <v>0</v>
      </c>
    </row>
    <row r="61" spans="1:40">
      <c r="A61" s="1037">
        <f t="shared" si="3"/>
        <v>0</v>
      </c>
      <c r="B61" s="433"/>
      <c r="C61" s="232">
        <v>433</v>
      </c>
      <c r="D61" s="1065">
        <v>0</v>
      </c>
      <c r="E61" s="1065">
        <v>0</v>
      </c>
      <c r="F61" s="1068"/>
      <c r="G61" s="1065">
        <v>0</v>
      </c>
      <c r="H61" s="1140"/>
      <c r="I61" s="1077">
        <v>0</v>
      </c>
      <c r="J61" s="1077">
        <v>0</v>
      </c>
      <c r="K61" s="1080"/>
      <c r="L61" s="1077">
        <v>0</v>
      </c>
      <c r="M61" s="1141"/>
      <c r="N61" s="1077">
        <v>0</v>
      </c>
      <c r="O61" s="1077">
        <v>0</v>
      </c>
      <c r="P61" s="1080"/>
      <c r="Q61" s="1077">
        <v>0</v>
      </c>
      <c r="R61" s="1141"/>
      <c r="S61" s="1142">
        <v>0</v>
      </c>
      <c r="T61" s="1142">
        <v>0</v>
      </c>
      <c r="U61" s="1143"/>
      <c r="V61" s="1142">
        <v>0</v>
      </c>
      <c r="W61" s="1141"/>
      <c r="X61" s="1144">
        <v>0</v>
      </c>
      <c r="Y61" s="1144">
        <v>0</v>
      </c>
      <c r="Z61" s="1145"/>
      <c r="AA61" s="1144">
        <v>0</v>
      </c>
      <c r="AB61" s="1141"/>
      <c r="AC61" s="1144">
        <v>0</v>
      </c>
      <c r="AD61" s="1144">
        <v>0</v>
      </c>
      <c r="AE61" s="1145"/>
      <c r="AF61" s="1144">
        <v>0</v>
      </c>
      <c r="AG61" s="1141"/>
      <c r="AH61" s="1144">
        <v>0</v>
      </c>
      <c r="AI61" s="1144">
        <v>0</v>
      </c>
      <c r="AJ61" s="1145"/>
      <c r="AK61" s="1144">
        <v>0</v>
      </c>
      <c r="AL61" s="1145"/>
      <c r="AM61" s="1147">
        <f t="shared" si="1"/>
        <v>0</v>
      </c>
      <c r="AN61" s="1147">
        <f t="shared" si="2"/>
        <v>0</v>
      </c>
    </row>
    <row r="62" spans="1:40">
      <c r="A62" s="1037">
        <f t="shared" si="3"/>
        <v>0</v>
      </c>
      <c r="B62" s="433"/>
      <c r="C62" s="232">
        <v>434</v>
      </c>
      <c r="D62" s="1065">
        <v>0</v>
      </c>
      <c r="E62" s="1065">
        <v>0</v>
      </c>
      <c r="F62" s="1068"/>
      <c r="G62" s="1065">
        <v>0</v>
      </c>
      <c r="H62" s="1140"/>
      <c r="I62" s="1077">
        <v>0</v>
      </c>
      <c r="J62" s="1077">
        <v>0</v>
      </c>
      <c r="K62" s="1080"/>
      <c r="L62" s="1077">
        <v>0</v>
      </c>
      <c r="M62" s="1141"/>
      <c r="N62" s="1077">
        <v>0</v>
      </c>
      <c r="O62" s="1077">
        <v>0</v>
      </c>
      <c r="P62" s="1080"/>
      <c r="Q62" s="1077">
        <v>0</v>
      </c>
      <c r="R62" s="1141"/>
      <c r="S62" s="1142">
        <v>0</v>
      </c>
      <c r="T62" s="1142">
        <v>0</v>
      </c>
      <c r="U62" s="1143"/>
      <c r="V62" s="1142">
        <v>0</v>
      </c>
      <c r="W62" s="1141"/>
      <c r="X62" s="1144">
        <v>0</v>
      </c>
      <c r="Y62" s="1144">
        <v>0</v>
      </c>
      <c r="Z62" s="1145"/>
      <c r="AA62" s="1144">
        <v>0</v>
      </c>
      <c r="AB62" s="1141"/>
      <c r="AC62" s="1144">
        <v>0</v>
      </c>
      <c r="AD62" s="1144">
        <v>0</v>
      </c>
      <c r="AE62" s="1145"/>
      <c r="AF62" s="1144">
        <v>0</v>
      </c>
      <c r="AG62" s="1141"/>
      <c r="AH62" s="1144">
        <v>0</v>
      </c>
      <c r="AI62" s="1144">
        <v>0</v>
      </c>
      <c r="AJ62" s="1145"/>
      <c r="AK62" s="1144">
        <v>0</v>
      </c>
      <c r="AL62" s="1145"/>
      <c r="AM62" s="1147">
        <f t="shared" si="1"/>
        <v>0</v>
      </c>
      <c r="AN62" s="1147">
        <f t="shared" si="2"/>
        <v>0</v>
      </c>
    </row>
    <row r="63" spans="1:40">
      <c r="A63" s="1037">
        <f t="shared" si="3"/>
        <v>0</v>
      </c>
      <c r="B63" s="433"/>
      <c r="C63" s="232">
        <v>440</v>
      </c>
      <c r="D63" s="1065">
        <v>0</v>
      </c>
      <c r="E63" s="1065">
        <v>0</v>
      </c>
      <c r="F63" s="1068"/>
      <c r="G63" s="1065">
        <v>0</v>
      </c>
      <c r="H63" s="1140"/>
      <c r="I63" s="1077">
        <v>0</v>
      </c>
      <c r="J63" s="1077">
        <v>0</v>
      </c>
      <c r="K63" s="1080"/>
      <c r="L63" s="1077">
        <v>0</v>
      </c>
      <c r="M63" s="1141"/>
      <c r="N63" s="1077">
        <v>0</v>
      </c>
      <c r="O63" s="1077">
        <v>0</v>
      </c>
      <c r="P63" s="1080"/>
      <c r="Q63" s="1077">
        <v>0</v>
      </c>
      <c r="R63" s="1141"/>
      <c r="S63" s="1142">
        <v>0</v>
      </c>
      <c r="T63" s="1142">
        <v>0</v>
      </c>
      <c r="U63" s="1143"/>
      <c r="V63" s="1142">
        <v>0</v>
      </c>
      <c r="W63" s="1141"/>
      <c r="X63" s="1144">
        <v>0</v>
      </c>
      <c r="Y63" s="1144">
        <v>0</v>
      </c>
      <c r="Z63" s="1145"/>
      <c r="AA63" s="1144">
        <v>0</v>
      </c>
      <c r="AB63" s="1141"/>
      <c r="AC63" s="1144">
        <v>0</v>
      </c>
      <c r="AD63" s="1144">
        <v>0</v>
      </c>
      <c r="AE63" s="1145"/>
      <c r="AF63" s="1144">
        <v>0</v>
      </c>
      <c r="AG63" s="1141"/>
      <c r="AH63" s="1144">
        <v>0</v>
      </c>
      <c r="AI63" s="1144">
        <v>0</v>
      </c>
      <c r="AJ63" s="1145"/>
      <c r="AK63" s="1144">
        <v>0</v>
      </c>
      <c r="AL63" s="1145"/>
      <c r="AM63" s="1147">
        <f t="shared" si="1"/>
        <v>0</v>
      </c>
      <c r="AN63" s="1147">
        <f t="shared" si="2"/>
        <v>0</v>
      </c>
    </row>
    <row r="64" spans="1:40">
      <c r="A64" s="1037">
        <f t="shared" si="3"/>
        <v>0</v>
      </c>
      <c r="B64" s="433"/>
      <c r="C64" s="232">
        <v>441</v>
      </c>
      <c r="D64" s="1065">
        <v>0</v>
      </c>
      <c r="E64" s="1065">
        <v>0</v>
      </c>
      <c r="F64" s="1068"/>
      <c r="G64" s="1065">
        <v>0</v>
      </c>
      <c r="H64" s="1140"/>
      <c r="I64" s="1077">
        <v>0</v>
      </c>
      <c r="J64" s="1077">
        <v>0</v>
      </c>
      <c r="K64" s="1080"/>
      <c r="L64" s="1077">
        <v>0</v>
      </c>
      <c r="M64" s="1141"/>
      <c r="N64" s="1077">
        <v>0</v>
      </c>
      <c r="O64" s="1077">
        <v>0</v>
      </c>
      <c r="P64" s="1080"/>
      <c r="Q64" s="1077">
        <v>0</v>
      </c>
      <c r="R64" s="1141"/>
      <c r="S64" s="1142">
        <v>0</v>
      </c>
      <c r="T64" s="1142">
        <v>0</v>
      </c>
      <c r="U64" s="1143"/>
      <c r="V64" s="1142">
        <v>0</v>
      </c>
      <c r="W64" s="1141"/>
      <c r="X64" s="1144">
        <v>0</v>
      </c>
      <c r="Y64" s="1144">
        <v>0</v>
      </c>
      <c r="Z64" s="1145"/>
      <c r="AA64" s="1144">
        <v>0</v>
      </c>
      <c r="AB64" s="1141"/>
      <c r="AC64" s="1144">
        <v>0</v>
      </c>
      <c r="AD64" s="1144">
        <v>0</v>
      </c>
      <c r="AE64" s="1145"/>
      <c r="AF64" s="1144">
        <v>0</v>
      </c>
      <c r="AG64" s="1141"/>
      <c r="AH64" s="1144">
        <v>0</v>
      </c>
      <c r="AI64" s="1144">
        <v>0</v>
      </c>
      <c r="AJ64" s="1145"/>
      <c r="AK64" s="1144">
        <v>0</v>
      </c>
      <c r="AL64" s="1145"/>
      <c r="AM64" s="1147">
        <f t="shared" si="1"/>
        <v>0</v>
      </c>
      <c r="AN64" s="1147">
        <f t="shared" si="2"/>
        <v>0</v>
      </c>
    </row>
    <row r="65" spans="1:40">
      <c r="A65" s="1037">
        <f t="shared" si="3"/>
        <v>0</v>
      </c>
      <c r="B65" s="433"/>
      <c r="C65" s="232">
        <v>442</v>
      </c>
      <c r="D65" s="1065">
        <v>0</v>
      </c>
      <c r="E65" s="1065">
        <v>0</v>
      </c>
      <c r="F65" s="1068"/>
      <c r="G65" s="1065">
        <v>0</v>
      </c>
      <c r="H65" s="1140"/>
      <c r="I65" s="1077">
        <v>0</v>
      </c>
      <c r="J65" s="1077">
        <v>0</v>
      </c>
      <c r="K65" s="1080"/>
      <c r="L65" s="1077">
        <v>0</v>
      </c>
      <c r="M65" s="1141"/>
      <c r="N65" s="1077">
        <v>0</v>
      </c>
      <c r="O65" s="1077">
        <v>0</v>
      </c>
      <c r="P65" s="1080"/>
      <c r="Q65" s="1077">
        <v>0</v>
      </c>
      <c r="R65" s="1141"/>
      <c r="S65" s="1142">
        <v>0</v>
      </c>
      <c r="T65" s="1142">
        <v>0</v>
      </c>
      <c r="U65" s="1143"/>
      <c r="V65" s="1142">
        <v>0</v>
      </c>
      <c r="W65" s="1141"/>
      <c r="X65" s="1144">
        <v>0</v>
      </c>
      <c r="Y65" s="1144">
        <v>0</v>
      </c>
      <c r="Z65" s="1145"/>
      <c r="AA65" s="1144">
        <v>0</v>
      </c>
      <c r="AB65" s="1141"/>
      <c r="AC65" s="1144">
        <v>0</v>
      </c>
      <c r="AD65" s="1144">
        <v>0</v>
      </c>
      <c r="AE65" s="1145"/>
      <c r="AF65" s="1144">
        <v>0</v>
      </c>
      <c r="AG65" s="1141"/>
      <c r="AH65" s="1144">
        <v>0</v>
      </c>
      <c r="AI65" s="1144">
        <v>0</v>
      </c>
      <c r="AJ65" s="1145"/>
      <c r="AK65" s="1144">
        <v>0</v>
      </c>
      <c r="AL65" s="1145"/>
      <c r="AM65" s="1147">
        <f t="shared" si="1"/>
        <v>0</v>
      </c>
      <c r="AN65" s="1147">
        <f t="shared" si="2"/>
        <v>0</v>
      </c>
    </row>
    <row r="66" spans="1:40">
      <c r="A66" s="1037">
        <f t="shared" si="3"/>
        <v>0</v>
      </c>
      <c r="B66" s="433"/>
      <c r="C66" s="232">
        <v>443</v>
      </c>
      <c r="D66" s="1065">
        <v>0</v>
      </c>
      <c r="E66" s="1065">
        <v>0</v>
      </c>
      <c r="F66" s="1068"/>
      <c r="G66" s="1065">
        <v>0</v>
      </c>
      <c r="H66" s="1140"/>
      <c r="I66" s="1077">
        <v>0</v>
      </c>
      <c r="J66" s="1077">
        <v>0</v>
      </c>
      <c r="K66" s="1080"/>
      <c r="L66" s="1077">
        <v>0</v>
      </c>
      <c r="M66" s="1141"/>
      <c r="N66" s="1077">
        <v>0</v>
      </c>
      <c r="O66" s="1077">
        <v>0</v>
      </c>
      <c r="P66" s="1080"/>
      <c r="Q66" s="1077">
        <v>0</v>
      </c>
      <c r="R66" s="1141"/>
      <c r="S66" s="1142">
        <v>0</v>
      </c>
      <c r="T66" s="1142">
        <v>0</v>
      </c>
      <c r="U66" s="1143"/>
      <c r="V66" s="1142">
        <v>0</v>
      </c>
      <c r="W66" s="1141"/>
      <c r="X66" s="1144">
        <v>0</v>
      </c>
      <c r="Y66" s="1144">
        <v>0</v>
      </c>
      <c r="Z66" s="1145"/>
      <c r="AA66" s="1144">
        <v>0</v>
      </c>
      <c r="AB66" s="1141"/>
      <c r="AC66" s="1144">
        <v>0</v>
      </c>
      <c r="AD66" s="1144">
        <v>0</v>
      </c>
      <c r="AE66" s="1145"/>
      <c r="AF66" s="1144">
        <v>0</v>
      </c>
      <c r="AG66" s="1141"/>
      <c r="AH66" s="1144">
        <v>0</v>
      </c>
      <c r="AI66" s="1144">
        <v>0</v>
      </c>
      <c r="AJ66" s="1145"/>
      <c r="AK66" s="1144">
        <v>0</v>
      </c>
      <c r="AL66" s="1145"/>
      <c r="AM66" s="1147">
        <f t="shared" si="1"/>
        <v>0</v>
      </c>
      <c r="AN66" s="1147">
        <f t="shared" si="2"/>
        <v>0</v>
      </c>
    </row>
    <row r="67" spans="1:40">
      <c r="A67" s="1037">
        <f t="shared" si="3"/>
        <v>0</v>
      </c>
      <c r="B67" s="433"/>
      <c r="C67" s="232">
        <v>444</v>
      </c>
      <c r="D67" s="1065">
        <v>0</v>
      </c>
      <c r="E67" s="1065">
        <v>0</v>
      </c>
      <c r="F67" s="1068"/>
      <c r="G67" s="1065">
        <v>0</v>
      </c>
      <c r="H67" s="1140"/>
      <c r="I67" s="1077">
        <v>0</v>
      </c>
      <c r="J67" s="1077">
        <v>0</v>
      </c>
      <c r="K67" s="1080"/>
      <c r="L67" s="1077">
        <v>0</v>
      </c>
      <c r="M67" s="1141"/>
      <c r="N67" s="1077">
        <v>0</v>
      </c>
      <c r="O67" s="1077">
        <v>0</v>
      </c>
      <c r="P67" s="1080"/>
      <c r="Q67" s="1077">
        <v>0</v>
      </c>
      <c r="R67" s="1141"/>
      <c r="S67" s="1142">
        <v>0</v>
      </c>
      <c r="T67" s="1142">
        <v>0</v>
      </c>
      <c r="U67" s="1143"/>
      <c r="V67" s="1142">
        <v>0</v>
      </c>
      <c r="W67" s="1141"/>
      <c r="X67" s="1144">
        <v>0</v>
      </c>
      <c r="Y67" s="1144">
        <v>0</v>
      </c>
      <c r="Z67" s="1145"/>
      <c r="AA67" s="1144">
        <v>0</v>
      </c>
      <c r="AB67" s="1141"/>
      <c r="AC67" s="1144">
        <v>0</v>
      </c>
      <c r="AD67" s="1144">
        <v>0</v>
      </c>
      <c r="AE67" s="1145"/>
      <c r="AF67" s="1144">
        <v>0</v>
      </c>
      <c r="AG67" s="1141"/>
      <c r="AH67" s="1144">
        <v>0</v>
      </c>
      <c r="AI67" s="1144">
        <v>0</v>
      </c>
      <c r="AJ67" s="1145"/>
      <c r="AK67" s="1144">
        <v>0</v>
      </c>
      <c r="AL67" s="1145"/>
      <c r="AM67" s="1147">
        <f t="shared" si="1"/>
        <v>0</v>
      </c>
      <c r="AN67" s="1147">
        <f t="shared" si="2"/>
        <v>0</v>
      </c>
    </row>
    <row r="68" spans="1:40">
      <c r="A68" s="1037">
        <f t="shared" si="3"/>
        <v>0</v>
      </c>
      <c r="B68" s="433"/>
      <c r="C68" s="232">
        <v>450</v>
      </c>
      <c r="D68" s="1065">
        <v>0</v>
      </c>
      <c r="E68" s="1065">
        <v>0</v>
      </c>
      <c r="F68" s="1068"/>
      <c r="G68" s="1065">
        <v>0</v>
      </c>
      <c r="H68" s="1140"/>
      <c r="I68" s="1077">
        <v>0</v>
      </c>
      <c r="J68" s="1077">
        <v>0</v>
      </c>
      <c r="K68" s="1080"/>
      <c r="L68" s="1077">
        <v>0</v>
      </c>
      <c r="M68" s="1141"/>
      <c r="N68" s="1077">
        <v>0</v>
      </c>
      <c r="O68" s="1077">
        <v>0</v>
      </c>
      <c r="P68" s="1080"/>
      <c r="Q68" s="1077">
        <v>0</v>
      </c>
      <c r="R68" s="1141"/>
      <c r="S68" s="1142">
        <v>0</v>
      </c>
      <c r="T68" s="1142">
        <v>0</v>
      </c>
      <c r="U68" s="1143"/>
      <c r="V68" s="1142">
        <v>0</v>
      </c>
      <c r="W68" s="1141"/>
      <c r="X68" s="1144">
        <v>0</v>
      </c>
      <c r="Y68" s="1144">
        <v>0</v>
      </c>
      <c r="Z68" s="1145"/>
      <c r="AA68" s="1144">
        <v>0</v>
      </c>
      <c r="AB68" s="1141"/>
      <c r="AC68" s="1144">
        <v>0</v>
      </c>
      <c r="AD68" s="1144">
        <v>0</v>
      </c>
      <c r="AE68" s="1145"/>
      <c r="AF68" s="1144">
        <v>0</v>
      </c>
      <c r="AG68" s="1141"/>
      <c r="AH68" s="1144">
        <v>0</v>
      </c>
      <c r="AI68" s="1144">
        <v>0</v>
      </c>
      <c r="AJ68" s="1145"/>
      <c r="AK68" s="1144">
        <v>0</v>
      </c>
      <c r="AL68" s="1145"/>
      <c r="AM68" s="1147">
        <f t="shared" si="1"/>
        <v>0</v>
      </c>
      <c r="AN68" s="1147">
        <f t="shared" si="2"/>
        <v>0</v>
      </c>
    </row>
    <row r="69" spans="1:40">
      <c r="A69" s="1037">
        <f t="shared" si="3"/>
        <v>0</v>
      </c>
      <c r="B69" s="433"/>
      <c r="C69" s="232">
        <v>460</v>
      </c>
      <c r="D69" s="1065">
        <v>0</v>
      </c>
      <c r="E69" s="1065">
        <v>0</v>
      </c>
      <c r="F69" s="1068"/>
      <c r="G69" s="1065">
        <v>0</v>
      </c>
      <c r="H69" s="1140"/>
      <c r="I69" s="1077">
        <v>0</v>
      </c>
      <c r="J69" s="1077">
        <v>0</v>
      </c>
      <c r="K69" s="1080"/>
      <c r="L69" s="1077">
        <v>0</v>
      </c>
      <c r="M69" s="1141"/>
      <c r="N69" s="1077">
        <v>0</v>
      </c>
      <c r="O69" s="1077">
        <v>0</v>
      </c>
      <c r="P69" s="1080"/>
      <c r="Q69" s="1077">
        <v>0</v>
      </c>
      <c r="R69" s="1141"/>
      <c r="S69" s="1142">
        <v>0</v>
      </c>
      <c r="T69" s="1142">
        <v>0</v>
      </c>
      <c r="U69" s="1143"/>
      <c r="V69" s="1142">
        <v>0</v>
      </c>
      <c r="W69" s="1141"/>
      <c r="X69" s="1144">
        <v>0</v>
      </c>
      <c r="Y69" s="1144">
        <v>0</v>
      </c>
      <c r="Z69" s="1145"/>
      <c r="AA69" s="1144">
        <v>0</v>
      </c>
      <c r="AB69" s="1141"/>
      <c r="AC69" s="1144">
        <v>0</v>
      </c>
      <c r="AD69" s="1144">
        <v>0</v>
      </c>
      <c r="AE69" s="1145"/>
      <c r="AF69" s="1144">
        <v>0</v>
      </c>
      <c r="AG69" s="1141"/>
      <c r="AH69" s="1144">
        <v>0</v>
      </c>
      <c r="AI69" s="1144">
        <v>0</v>
      </c>
      <c r="AJ69" s="1145"/>
      <c r="AK69" s="1144">
        <v>0</v>
      </c>
      <c r="AL69" s="1145"/>
      <c r="AM69" s="1147">
        <f t="shared" si="1"/>
        <v>0</v>
      </c>
      <c r="AN69" s="1147">
        <f t="shared" si="2"/>
        <v>0</v>
      </c>
    </row>
    <row r="70" spans="1:40">
      <c r="A70" s="1037">
        <f t="shared" si="3"/>
        <v>0</v>
      </c>
      <c r="B70" s="433"/>
      <c r="C70" s="232">
        <v>470</v>
      </c>
      <c r="D70" s="1065">
        <v>0</v>
      </c>
      <c r="E70" s="1065">
        <v>0</v>
      </c>
      <c r="F70" s="1068"/>
      <c r="G70" s="1065">
        <v>0</v>
      </c>
      <c r="H70" s="1140"/>
      <c r="I70" s="1077">
        <v>0</v>
      </c>
      <c r="J70" s="1077">
        <v>0</v>
      </c>
      <c r="K70" s="1080"/>
      <c r="L70" s="1077">
        <v>0</v>
      </c>
      <c r="M70" s="1141"/>
      <c r="N70" s="1077">
        <v>0</v>
      </c>
      <c r="O70" s="1077">
        <v>0</v>
      </c>
      <c r="P70" s="1080"/>
      <c r="Q70" s="1077">
        <v>0</v>
      </c>
      <c r="R70" s="1141"/>
      <c r="S70" s="1142">
        <v>0</v>
      </c>
      <c r="T70" s="1142">
        <v>0</v>
      </c>
      <c r="U70" s="1143"/>
      <c r="V70" s="1142">
        <v>0</v>
      </c>
      <c r="W70" s="1141"/>
      <c r="X70" s="1144">
        <v>0</v>
      </c>
      <c r="Y70" s="1144">
        <v>0</v>
      </c>
      <c r="Z70" s="1145"/>
      <c r="AA70" s="1144">
        <v>0</v>
      </c>
      <c r="AB70" s="1141"/>
      <c r="AC70" s="1144">
        <v>0</v>
      </c>
      <c r="AD70" s="1144">
        <v>0</v>
      </c>
      <c r="AE70" s="1145"/>
      <c r="AF70" s="1144">
        <v>0</v>
      </c>
      <c r="AG70" s="1141"/>
      <c r="AH70" s="1144">
        <v>0</v>
      </c>
      <c r="AI70" s="1144">
        <v>0</v>
      </c>
      <c r="AJ70" s="1145"/>
      <c r="AK70" s="1144">
        <v>0</v>
      </c>
      <c r="AL70" s="1145"/>
      <c r="AM70" s="1147">
        <f t="shared" si="1"/>
        <v>0</v>
      </c>
      <c r="AN70" s="1147">
        <f t="shared" si="2"/>
        <v>0</v>
      </c>
    </row>
    <row r="71" spans="1:40">
      <c r="A71" s="1037">
        <f t="shared" si="3"/>
        <v>0</v>
      </c>
      <c r="B71" s="433"/>
      <c r="C71" s="232">
        <v>471</v>
      </c>
      <c r="D71" s="1065">
        <v>0</v>
      </c>
      <c r="E71" s="1065">
        <v>0</v>
      </c>
      <c r="F71" s="1068"/>
      <c r="G71" s="1065">
        <v>0</v>
      </c>
      <c r="H71" s="1140"/>
      <c r="I71" s="1077">
        <v>0</v>
      </c>
      <c r="J71" s="1077">
        <v>0</v>
      </c>
      <c r="K71" s="1080"/>
      <c r="L71" s="1077">
        <v>0</v>
      </c>
      <c r="M71" s="1141"/>
      <c r="N71" s="1077">
        <v>0</v>
      </c>
      <c r="O71" s="1077">
        <v>0</v>
      </c>
      <c r="P71" s="1080"/>
      <c r="Q71" s="1077">
        <v>0</v>
      </c>
      <c r="R71" s="1141"/>
      <c r="S71" s="1142">
        <v>0</v>
      </c>
      <c r="T71" s="1142">
        <v>0</v>
      </c>
      <c r="U71" s="1143"/>
      <c r="V71" s="1142">
        <v>0</v>
      </c>
      <c r="W71" s="1141"/>
      <c r="X71" s="1144">
        <v>0</v>
      </c>
      <c r="Y71" s="1144">
        <v>0</v>
      </c>
      <c r="Z71" s="1145"/>
      <c r="AA71" s="1144">
        <v>0</v>
      </c>
      <c r="AB71" s="1141"/>
      <c r="AC71" s="1144">
        <v>0</v>
      </c>
      <c r="AD71" s="1144">
        <v>0</v>
      </c>
      <c r="AE71" s="1145"/>
      <c r="AF71" s="1144">
        <v>0</v>
      </c>
      <c r="AG71" s="1141"/>
      <c r="AH71" s="1144">
        <v>0</v>
      </c>
      <c r="AI71" s="1144">
        <v>0</v>
      </c>
      <c r="AJ71" s="1145"/>
      <c r="AK71" s="1144">
        <v>0</v>
      </c>
      <c r="AL71" s="1145"/>
      <c r="AM71" s="1147">
        <f t="shared" si="1"/>
        <v>0</v>
      </c>
      <c r="AN71" s="1147">
        <f t="shared" si="2"/>
        <v>0</v>
      </c>
    </row>
    <row r="72" spans="1:40">
      <c r="A72" s="1037">
        <f t="shared" si="3"/>
        <v>0</v>
      </c>
      <c r="B72" s="433"/>
      <c r="C72" s="232">
        <v>480</v>
      </c>
      <c r="D72" s="1065">
        <v>0</v>
      </c>
      <c r="E72" s="1065">
        <v>0</v>
      </c>
      <c r="F72" s="1068"/>
      <c r="G72" s="1065">
        <v>0</v>
      </c>
      <c r="H72" s="1140"/>
      <c r="I72" s="1077">
        <v>0</v>
      </c>
      <c r="J72" s="1077">
        <v>0</v>
      </c>
      <c r="K72" s="1080"/>
      <c r="L72" s="1077">
        <v>0</v>
      </c>
      <c r="M72" s="1141"/>
      <c r="N72" s="1077">
        <v>0</v>
      </c>
      <c r="O72" s="1077">
        <v>0</v>
      </c>
      <c r="P72" s="1080"/>
      <c r="Q72" s="1077">
        <v>0</v>
      </c>
      <c r="R72" s="1141"/>
      <c r="S72" s="1142">
        <v>0</v>
      </c>
      <c r="T72" s="1142">
        <v>0</v>
      </c>
      <c r="U72" s="1143"/>
      <c r="V72" s="1142">
        <v>0</v>
      </c>
      <c r="W72" s="1141"/>
      <c r="X72" s="1144">
        <v>0</v>
      </c>
      <c r="Y72" s="1144">
        <v>0</v>
      </c>
      <c r="Z72" s="1145"/>
      <c r="AA72" s="1144">
        <v>0</v>
      </c>
      <c r="AB72" s="1141"/>
      <c r="AC72" s="1144">
        <v>0</v>
      </c>
      <c r="AD72" s="1144">
        <v>0</v>
      </c>
      <c r="AE72" s="1145"/>
      <c r="AF72" s="1144">
        <v>0</v>
      </c>
      <c r="AG72" s="1141"/>
      <c r="AH72" s="1144">
        <v>0</v>
      </c>
      <c r="AI72" s="1144">
        <v>0</v>
      </c>
      <c r="AJ72" s="1145"/>
      <c r="AK72" s="1144">
        <v>0</v>
      </c>
      <c r="AL72" s="1145"/>
      <c r="AM72" s="1147">
        <f t="shared" si="1"/>
        <v>0</v>
      </c>
      <c r="AN72" s="1147">
        <f t="shared" si="2"/>
        <v>0</v>
      </c>
    </row>
    <row r="73" spans="1:40">
      <c r="A73" s="1037">
        <f t="shared" si="3"/>
        <v>0</v>
      </c>
      <c r="B73" s="433"/>
      <c r="C73" s="232">
        <v>481</v>
      </c>
      <c r="D73" s="1065">
        <v>0</v>
      </c>
      <c r="E73" s="1065">
        <v>0</v>
      </c>
      <c r="F73" s="1068"/>
      <c r="G73" s="1065">
        <v>0</v>
      </c>
      <c r="H73" s="1140"/>
      <c r="I73" s="1077">
        <v>0</v>
      </c>
      <c r="J73" s="1077">
        <v>0</v>
      </c>
      <c r="K73" s="1080"/>
      <c r="L73" s="1077">
        <v>0</v>
      </c>
      <c r="M73" s="1141"/>
      <c r="N73" s="1077">
        <v>0</v>
      </c>
      <c r="O73" s="1077">
        <v>0</v>
      </c>
      <c r="P73" s="1080"/>
      <c r="Q73" s="1077">
        <v>0</v>
      </c>
      <c r="R73" s="1141"/>
      <c r="S73" s="1142">
        <v>0</v>
      </c>
      <c r="T73" s="1142">
        <v>0</v>
      </c>
      <c r="U73" s="1143"/>
      <c r="V73" s="1142">
        <v>0</v>
      </c>
      <c r="W73" s="1141"/>
      <c r="X73" s="1144">
        <v>0</v>
      </c>
      <c r="Y73" s="1144">
        <v>0</v>
      </c>
      <c r="Z73" s="1145"/>
      <c r="AA73" s="1144">
        <v>0</v>
      </c>
      <c r="AB73" s="1141"/>
      <c r="AC73" s="1144">
        <v>0</v>
      </c>
      <c r="AD73" s="1144">
        <v>0</v>
      </c>
      <c r="AE73" s="1145"/>
      <c r="AF73" s="1144">
        <v>0</v>
      </c>
      <c r="AG73" s="1141"/>
      <c r="AH73" s="1144">
        <v>0</v>
      </c>
      <c r="AI73" s="1144">
        <v>0</v>
      </c>
      <c r="AJ73" s="1145"/>
      <c r="AK73" s="1144">
        <v>0</v>
      </c>
      <c r="AL73" s="1145"/>
      <c r="AM73" s="1147">
        <f t="shared" si="1"/>
        <v>0</v>
      </c>
      <c r="AN73" s="1147">
        <f t="shared" si="2"/>
        <v>0</v>
      </c>
    </row>
    <row r="74" spans="1:40">
      <c r="A74" s="1037">
        <f t="shared" si="3"/>
        <v>0</v>
      </c>
      <c r="B74" s="433"/>
      <c r="C74" s="232">
        <v>482</v>
      </c>
      <c r="D74" s="1065">
        <v>0</v>
      </c>
      <c r="E74" s="1065">
        <v>0</v>
      </c>
      <c r="F74" s="1068"/>
      <c r="G74" s="1065">
        <v>0</v>
      </c>
      <c r="H74" s="1140"/>
      <c r="I74" s="1077">
        <v>0</v>
      </c>
      <c r="J74" s="1077">
        <v>0</v>
      </c>
      <c r="K74" s="1080"/>
      <c r="L74" s="1077">
        <v>0</v>
      </c>
      <c r="M74" s="1141"/>
      <c r="N74" s="1077">
        <v>0</v>
      </c>
      <c r="O74" s="1077">
        <v>0</v>
      </c>
      <c r="P74" s="1080"/>
      <c r="Q74" s="1077">
        <v>0</v>
      </c>
      <c r="R74" s="1141"/>
      <c r="S74" s="1142">
        <v>0</v>
      </c>
      <c r="T74" s="1142">
        <v>0</v>
      </c>
      <c r="U74" s="1143"/>
      <c r="V74" s="1142">
        <v>0</v>
      </c>
      <c r="W74" s="1141"/>
      <c r="X74" s="1144">
        <v>0</v>
      </c>
      <c r="Y74" s="1144">
        <v>0</v>
      </c>
      <c r="Z74" s="1145"/>
      <c r="AA74" s="1144">
        <v>0</v>
      </c>
      <c r="AB74" s="1141"/>
      <c r="AC74" s="1144">
        <v>0</v>
      </c>
      <c r="AD74" s="1144">
        <v>0</v>
      </c>
      <c r="AE74" s="1145"/>
      <c r="AF74" s="1144">
        <v>0</v>
      </c>
      <c r="AG74" s="1141"/>
      <c r="AH74" s="1144">
        <v>0</v>
      </c>
      <c r="AI74" s="1144">
        <v>0</v>
      </c>
      <c r="AJ74" s="1145"/>
      <c r="AK74" s="1144">
        <v>0</v>
      </c>
      <c r="AL74" s="1145"/>
      <c r="AM74" s="1147">
        <f t="shared" si="1"/>
        <v>0</v>
      </c>
      <c r="AN74" s="1147">
        <f t="shared" si="2"/>
        <v>0</v>
      </c>
    </row>
    <row r="75" spans="1:40">
      <c r="A75" s="1037">
        <f t="shared" si="3"/>
        <v>0</v>
      </c>
      <c r="B75" s="434"/>
      <c r="C75" s="232">
        <v>490</v>
      </c>
      <c r="D75" s="1065">
        <v>0</v>
      </c>
      <c r="E75" s="1065">
        <v>0</v>
      </c>
      <c r="F75" s="1068"/>
      <c r="G75" s="1065">
        <v>0</v>
      </c>
      <c r="H75" s="1140"/>
      <c r="I75" s="1077">
        <v>0</v>
      </c>
      <c r="J75" s="1077">
        <v>0</v>
      </c>
      <c r="K75" s="1080"/>
      <c r="L75" s="1077">
        <v>0</v>
      </c>
      <c r="M75" s="1141"/>
      <c r="N75" s="1077">
        <v>0</v>
      </c>
      <c r="O75" s="1077">
        <v>0</v>
      </c>
      <c r="P75" s="1080"/>
      <c r="Q75" s="1077">
        <v>0</v>
      </c>
      <c r="R75" s="1141"/>
      <c r="S75" s="1142">
        <v>0</v>
      </c>
      <c r="T75" s="1142">
        <v>0</v>
      </c>
      <c r="U75" s="1143"/>
      <c r="V75" s="1142">
        <v>0</v>
      </c>
      <c r="W75" s="1141"/>
      <c r="X75" s="1144">
        <v>0</v>
      </c>
      <c r="Y75" s="1144">
        <v>0</v>
      </c>
      <c r="Z75" s="1145"/>
      <c r="AA75" s="1144">
        <v>0</v>
      </c>
      <c r="AB75" s="1141"/>
      <c r="AC75" s="1144">
        <v>0</v>
      </c>
      <c r="AD75" s="1144">
        <v>0</v>
      </c>
      <c r="AE75" s="1145"/>
      <c r="AF75" s="1144">
        <v>0</v>
      </c>
      <c r="AG75" s="1141"/>
      <c r="AH75" s="1144">
        <v>0</v>
      </c>
      <c r="AI75" s="1144">
        <v>0</v>
      </c>
      <c r="AJ75" s="1145"/>
      <c r="AK75" s="1144">
        <v>0</v>
      </c>
      <c r="AL75" s="1145"/>
      <c r="AM75" s="1147">
        <f t="shared" si="1"/>
        <v>0</v>
      </c>
      <c r="AN75" s="1147">
        <f t="shared" si="2"/>
        <v>0</v>
      </c>
    </row>
    <row r="76" spans="1:40">
      <c r="A76" s="1037">
        <f t="shared" si="3"/>
        <v>0</v>
      </c>
      <c r="B76" s="433"/>
      <c r="C76" s="263">
        <v>510</v>
      </c>
      <c r="D76" s="1065">
        <v>0</v>
      </c>
      <c r="E76" s="1065">
        <v>0</v>
      </c>
      <c r="F76" s="1068"/>
      <c r="G76" s="1065">
        <v>0</v>
      </c>
      <c r="H76" s="1140"/>
      <c r="I76" s="1077">
        <v>0</v>
      </c>
      <c r="J76" s="1077">
        <v>0</v>
      </c>
      <c r="K76" s="1080"/>
      <c r="L76" s="1077">
        <v>0</v>
      </c>
      <c r="M76" s="1141"/>
      <c r="N76" s="1077">
        <v>0</v>
      </c>
      <c r="O76" s="1077">
        <v>0</v>
      </c>
      <c r="P76" s="1080"/>
      <c r="Q76" s="1077">
        <v>0</v>
      </c>
      <c r="R76" s="1141"/>
      <c r="S76" s="1142">
        <v>0</v>
      </c>
      <c r="T76" s="1142">
        <v>0</v>
      </c>
      <c r="U76" s="1143"/>
      <c r="V76" s="1142">
        <v>0</v>
      </c>
      <c r="W76" s="1141"/>
      <c r="X76" s="1144">
        <v>0</v>
      </c>
      <c r="Y76" s="1144">
        <v>0</v>
      </c>
      <c r="Z76" s="1145"/>
      <c r="AA76" s="1144">
        <v>0</v>
      </c>
      <c r="AB76" s="1141"/>
      <c r="AC76" s="1144">
        <v>0</v>
      </c>
      <c r="AD76" s="1144">
        <v>0</v>
      </c>
      <c r="AE76" s="1145"/>
      <c r="AF76" s="1144">
        <v>0</v>
      </c>
      <c r="AG76" s="1141"/>
      <c r="AH76" s="1144">
        <v>0</v>
      </c>
      <c r="AI76" s="1144">
        <v>0</v>
      </c>
      <c r="AJ76" s="1145"/>
      <c r="AK76" s="1144">
        <v>0</v>
      </c>
      <c r="AL76" s="1145"/>
      <c r="AM76" s="1147">
        <f t="shared" si="1"/>
        <v>0</v>
      </c>
      <c r="AN76" s="1147">
        <f t="shared" si="2"/>
        <v>0</v>
      </c>
    </row>
    <row r="77" spans="1:40">
      <c r="A77" s="1037">
        <f t="shared" si="3"/>
        <v>0</v>
      </c>
      <c r="B77" s="433"/>
      <c r="C77" s="263">
        <v>511</v>
      </c>
      <c r="D77" s="1065">
        <v>0</v>
      </c>
      <c r="E77" s="1065">
        <v>0</v>
      </c>
      <c r="F77" s="1068"/>
      <c r="G77" s="1065">
        <v>0</v>
      </c>
      <c r="H77" s="1140"/>
      <c r="I77" s="1077">
        <v>0</v>
      </c>
      <c r="J77" s="1077">
        <v>0</v>
      </c>
      <c r="K77" s="1080"/>
      <c r="L77" s="1077">
        <v>0</v>
      </c>
      <c r="M77" s="1141"/>
      <c r="N77" s="1077">
        <v>0</v>
      </c>
      <c r="O77" s="1077">
        <v>0</v>
      </c>
      <c r="P77" s="1080"/>
      <c r="Q77" s="1077">
        <v>0</v>
      </c>
      <c r="R77" s="1141"/>
      <c r="S77" s="1142">
        <v>0</v>
      </c>
      <c r="T77" s="1142">
        <v>0</v>
      </c>
      <c r="U77" s="1143"/>
      <c r="V77" s="1142">
        <v>0</v>
      </c>
      <c r="W77" s="1141"/>
      <c r="X77" s="1144">
        <v>0</v>
      </c>
      <c r="Y77" s="1144">
        <v>0</v>
      </c>
      <c r="Z77" s="1145"/>
      <c r="AA77" s="1144">
        <v>0</v>
      </c>
      <c r="AB77" s="1141"/>
      <c r="AC77" s="1144">
        <v>0</v>
      </c>
      <c r="AD77" s="1144">
        <v>0</v>
      </c>
      <c r="AE77" s="1145"/>
      <c r="AF77" s="1144">
        <v>0</v>
      </c>
      <c r="AG77" s="1141"/>
      <c r="AH77" s="1144">
        <v>0</v>
      </c>
      <c r="AI77" s="1144">
        <v>0</v>
      </c>
      <c r="AJ77" s="1145"/>
      <c r="AK77" s="1144">
        <v>0</v>
      </c>
      <c r="AL77" s="1145"/>
      <c r="AM77" s="1147">
        <f t="shared" si="1"/>
        <v>0</v>
      </c>
      <c r="AN77" s="1147">
        <f t="shared" si="2"/>
        <v>0</v>
      </c>
    </row>
    <row r="78" spans="1:40">
      <c r="A78" s="1037">
        <f t="shared" ref="A78:A97" si="4">VLOOKUP($C78,Crosswalk,3,FALSE)</f>
        <v>0</v>
      </c>
      <c r="B78" s="433"/>
      <c r="C78" s="263">
        <v>512</v>
      </c>
      <c r="D78" s="1065">
        <v>0</v>
      </c>
      <c r="E78" s="1065">
        <v>0</v>
      </c>
      <c r="F78" s="1068"/>
      <c r="G78" s="1065">
        <v>0</v>
      </c>
      <c r="H78" s="1140"/>
      <c r="I78" s="1077">
        <v>0</v>
      </c>
      <c r="J78" s="1077">
        <v>0</v>
      </c>
      <c r="K78" s="1080"/>
      <c r="L78" s="1077">
        <v>0</v>
      </c>
      <c r="M78" s="1141"/>
      <c r="N78" s="1077">
        <v>0</v>
      </c>
      <c r="O78" s="1077">
        <v>0</v>
      </c>
      <c r="P78" s="1080"/>
      <c r="Q78" s="1077">
        <v>0</v>
      </c>
      <c r="R78" s="1141"/>
      <c r="S78" s="1142">
        <v>0</v>
      </c>
      <c r="T78" s="1142">
        <v>0</v>
      </c>
      <c r="U78" s="1143"/>
      <c r="V78" s="1142">
        <v>0</v>
      </c>
      <c r="W78" s="1141"/>
      <c r="X78" s="1144">
        <v>0</v>
      </c>
      <c r="Y78" s="1144">
        <v>0</v>
      </c>
      <c r="Z78" s="1145"/>
      <c r="AA78" s="1144">
        <v>0</v>
      </c>
      <c r="AB78" s="1141"/>
      <c r="AC78" s="1144">
        <v>0</v>
      </c>
      <c r="AD78" s="1144">
        <v>0</v>
      </c>
      <c r="AE78" s="1145"/>
      <c r="AF78" s="1144">
        <v>0</v>
      </c>
      <c r="AG78" s="1141"/>
      <c r="AH78" s="1144">
        <v>0</v>
      </c>
      <c r="AI78" s="1144">
        <v>0</v>
      </c>
      <c r="AJ78" s="1145"/>
      <c r="AK78" s="1144">
        <v>0</v>
      </c>
      <c r="AL78" s="1145"/>
      <c r="AM78" s="1147">
        <f t="shared" si="1"/>
        <v>0</v>
      </c>
      <c r="AN78" s="1147">
        <f t="shared" si="2"/>
        <v>0</v>
      </c>
    </row>
    <row r="79" spans="1:40">
      <c r="A79" s="1037">
        <f t="shared" si="4"/>
        <v>0</v>
      </c>
      <c r="B79" s="433"/>
      <c r="C79" s="263">
        <v>513</v>
      </c>
      <c r="D79" s="1065">
        <v>0</v>
      </c>
      <c r="E79" s="1065">
        <v>0</v>
      </c>
      <c r="F79" s="1068"/>
      <c r="G79" s="1065">
        <v>0</v>
      </c>
      <c r="H79" s="1140"/>
      <c r="I79" s="1077">
        <v>0</v>
      </c>
      <c r="J79" s="1077">
        <v>0</v>
      </c>
      <c r="K79" s="1080"/>
      <c r="L79" s="1077">
        <v>0</v>
      </c>
      <c r="M79" s="1141"/>
      <c r="N79" s="1077">
        <v>0</v>
      </c>
      <c r="O79" s="1077">
        <v>0</v>
      </c>
      <c r="P79" s="1080"/>
      <c r="Q79" s="1077">
        <v>0</v>
      </c>
      <c r="R79" s="1141"/>
      <c r="S79" s="1142">
        <v>0</v>
      </c>
      <c r="T79" s="1142">
        <v>0</v>
      </c>
      <c r="U79" s="1143"/>
      <c r="V79" s="1142">
        <v>0</v>
      </c>
      <c r="W79" s="1141"/>
      <c r="X79" s="1144">
        <v>0</v>
      </c>
      <c r="Y79" s="1144">
        <v>0</v>
      </c>
      <c r="Z79" s="1145"/>
      <c r="AA79" s="1144">
        <v>0</v>
      </c>
      <c r="AB79" s="1141"/>
      <c r="AC79" s="1144">
        <v>0</v>
      </c>
      <c r="AD79" s="1144">
        <v>0</v>
      </c>
      <c r="AE79" s="1145"/>
      <c r="AF79" s="1144">
        <v>0</v>
      </c>
      <c r="AG79" s="1141"/>
      <c r="AH79" s="1144">
        <v>0</v>
      </c>
      <c r="AI79" s="1144">
        <v>0</v>
      </c>
      <c r="AJ79" s="1145"/>
      <c r="AK79" s="1144">
        <v>0</v>
      </c>
      <c r="AL79" s="1145"/>
      <c r="AM79" s="1147">
        <f t="shared" ref="AM79:AM97" si="5">(D79+E79)+(N79+O79)+(S79+T79)+(X79+Y79)+(AC79+AD79)+(AH79+AI79)+(I79+J79)</f>
        <v>0</v>
      </c>
      <c r="AN79" s="1147">
        <f t="shared" ref="AN79:AN97" si="6">(G79+Q79+V79+AA79+AF79+AK79+L79)</f>
        <v>0</v>
      </c>
    </row>
    <row r="80" spans="1:40">
      <c r="A80" s="1037">
        <f t="shared" si="4"/>
        <v>0</v>
      </c>
      <c r="B80" s="433"/>
      <c r="C80" s="263">
        <v>514</v>
      </c>
      <c r="D80" s="1065">
        <v>0</v>
      </c>
      <c r="E80" s="1065">
        <v>0</v>
      </c>
      <c r="F80" s="1068"/>
      <c r="G80" s="1065">
        <v>0</v>
      </c>
      <c r="H80" s="1140"/>
      <c r="I80" s="1077">
        <v>0</v>
      </c>
      <c r="J80" s="1077">
        <v>0</v>
      </c>
      <c r="K80" s="1080"/>
      <c r="L80" s="1077">
        <v>0</v>
      </c>
      <c r="M80" s="1141"/>
      <c r="N80" s="1077">
        <v>0</v>
      </c>
      <c r="O80" s="1077">
        <v>0</v>
      </c>
      <c r="P80" s="1080"/>
      <c r="Q80" s="1077">
        <v>0</v>
      </c>
      <c r="R80" s="1141"/>
      <c r="S80" s="1142">
        <v>0</v>
      </c>
      <c r="T80" s="1142">
        <v>0</v>
      </c>
      <c r="U80" s="1143"/>
      <c r="V80" s="1142">
        <v>0</v>
      </c>
      <c r="W80" s="1141"/>
      <c r="X80" s="1144">
        <v>0</v>
      </c>
      <c r="Y80" s="1144">
        <v>0</v>
      </c>
      <c r="Z80" s="1145"/>
      <c r="AA80" s="1144">
        <v>0</v>
      </c>
      <c r="AB80" s="1141"/>
      <c r="AC80" s="1144">
        <v>0</v>
      </c>
      <c r="AD80" s="1144">
        <v>0</v>
      </c>
      <c r="AE80" s="1145"/>
      <c r="AF80" s="1144">
        <v>0</v>
      </c>
      <c r="AG80" s="1141"/>
      <c r="AH80" s="1144">
        <v>0</v>
      </c>
      <c r="AI80" s="1144">
        <v>0</v>
      </c>
      <c r="AJ80" s="1145"/>
      <c r="AK80" s="1144">
        <v>0</v>
      </c>
      <c r="AL80" s="1145"/>
      <c r="AM80" s="1147">
        <f t="shared" si="5"/>
        <v>0</v>
      </c>
      <c r="AN80" s="1147">
        <f t="shared" si="6"/>
        <v>0</v>
      </c>
    </row>
    <row r="81" spans="1:40">
      <c r="A81" s="1037">
        <f t="shared" si="4"/>
        <v>0</v>
      </c>
      <c r="B81" s="433"/>
      <c r="C81" s="263">
        <v>540</v>
      </c>
      <c r="D81" s="1065">
        <v>0</v>
      </c>
      <c r="E81" s="1065">
        <v>0</v>
      </c>
      <c r="F81" s="1068"/>
      <c r="G81" s="1065">
        <v>0</v>
      </c>
      <c r="H81" s="1140"/>
      <c r="I81" s="1077">
        <v>0</v>
      </c>
      <c r="J81" s="1077">
        <v>0</v>
      </c>
      <c r="K81" s="1080"/>
      <c r="L81" s="1077">
        <v>0</v>
      </c>
      <c r="M81" s="1141"/>
      <c r="N81" s="1077">
        <v>0</v>
      </c>
      <c r="O81" s="1077">
        <v>0</v>
      </c>
      <c r="P81" s="1080"/>
      <c r="Q81" s="1077">
        <v>0</v>
      </c>
      <c r="R81" s="1141"/>
      <c r="S81" s="1142">
        <v>0</v>
      </c>
      <c r="T81" s="1142">
        <v>0</v>
      </c>
      <c r="U81" s="1143"/>
      <c r="V81" s="1142">
        <v>0</v>
      </c>
      <c r="W81" s="1141"/>
      <c r="X81" s="1144">
        <v>0</v>
      </c>
      <c r="Y81" s="1144">
        <v>0</v>
      </c>
      <c r="Z81" s="1145"/>
      <c r="AA81" s="1144">
        <v>0</v>
      </c>
      <c r="AB81" s="1141"/>
      <c r="AC81" s="1144">
        <v>0</v>
      </c>
      <c r="AD81" s="1144">
        <v>0</v>
      </c>
      <c r="AE81" s="1145"/>
      <c r="AF81" s="1144">
        <v>0</v>
      </c>
      <c r="AG81" s="1141"/>
      <c r="AH81" s="1144">
        <v>0</v>
      </c>
      <c r="AI81" s="1144">
        <v>0</v>
      </c>
      <c r="AJ81" s="1145"/>
      <c r="AK81" s="1144">
        <v>0</v>
      </c>
      <c r="AL81" s="1145"/>
      <c r="AM81" s="1147">
        <f t="shared" si="5"/>
        <v>0</v>
      </c>
      <c r="AN81" s="1147">
        <f t="shared" si="6"/>
        <v>0</v>
      </c>
    </row>
    <row r="82" spans="1:40">
      <c r="A82" s="1037">
        <f t="shared" si="4"/>
        <v>0</v>
      </c>
      <c r="B82" s="433"/>
      <c r="C82" s="232">
        <v>610</v>
      </c>
      <c r="D82" s="1065">
        <v>0</v>
      </c>
      <c r="E82" s="1065">
        <v>0</v>
      </c>
      <c r="F82" s="1068"/>
      <c r="G82" s="1065">
        <v>0</v>
      </c>
      <c r="H82" s="1140"/>
      <c r="I82" s="1077">
        <v>0</v>
      </c>
      <c r="J82" s="1077">
        <v>0</v>
      </c>
      <c r="K82" s="1080"/>
      <c r="L82" s="1077">
        <v>0</v>
      </c>
      <c r="M82" s="1141"/>
      <c r="N82" s="1077">
        <v>0</v>
      </c>
      <c r="O82" s="1077">
        <v>0</v>
      </c>
      <c r="P82" s="1080"/>
      <c r="Q82" s="1077">
        <v>0</v>
      </c>
      <c r="R82" s="1141"/>
      <c r="S82" s="1142">
        <v>0</v>
      </c>
      <c r="T82" s="1142">
        <v>0</v>
      </c>
      <c r="U82" s="1143"/>
      <c r="V82" s="1142">
        <v>0</v>
      </c>
      <c r="W82" s="1141"/>
      <c r="X82" s="1144">
        <v>0</v>
      </c>
      <c r="Y82" s="1144">
        <v>0</v>
      </c>
      <c r="Z82" s="1145"/>
      <c r="AA82" s="1144">
        <v>0</v>
      </c>
      <c r="AB82" s="1141"/>
      <c r="AC82" s="1144">
        <v>0</v>
      </c>
      <c r="AD82" s="1144">
        <v>0</v>
      </c>
      <c r="AE82" s="1145"/>
      <c r="AF82" s="1144">
        <v>0</v>
      </c>
      <c r="AG82" s="1141"/>
      <c r="AH82" s="1144">
        <v>0</v>
      </c>
      <c r="AI82" s="1144">
        <v>0</v>
      </c>
      <c r="AJ82" s="1145"/>
      <c r="AK82" s="1144">
        <v>0</v>
      </c>
      <c r="AL82" s="1145"/>
      <c r="AM82" s="1147">
        <f t="shared" si="5"/>
        <v>0</v>
      </c>
      <c r="AN82" s="1147">
        <f t="shared" si="6"/>
        <v>0</v>
      </c>
    </row>
    <row r="83" spans="1:40">
      <c r="A83" s="1037">
        <f t="shared" si="4"/>
        <v>0</v>
      </c>
      <c r="B83" s="433"/>
      <c r="C83" s="232">
        <v>611</v>
      </c>
      <c r="D83" s="1065">
        <v>0</v>
      </c>
      <c r="E83" s="1065">
        <v>0</v>
      </c>
      <c r="F83" s="1068"/>
      <c r="G83" s="1065">
        <v>0</v>
      </c>
      <c r="H83" s="1140"/>
      <c r="I83" s="1077">
        <v>0</v>
      </c>
      <c r="J83" s="1077">
        <v>0</v>
      </c>
      <c r="K83" s="1080"/>
      <c r="L83" s="1077">
        <v>0</v>
      </c>
      <c r="M83" s="1141"/>
      <c r="N83" s="1077">
        <v>0</v>
      </c>
      <c r="O83" s="1077">
        <v>0</v>
      </c>
      <c r="P83" s="1080"/>
      <c r="Q83" s="1077">
        <v>0</v>
      </c>
      <c r="R83" s="1141"/>
      <c r="S83" s="1142">
        <v>0</v>
      </c>
      <c r="T83" s="1142">
        <v>0</v>
      </c>
      <c r="U83" s="1143"/>
      <c r="V83" s="1142">
        <v>0</v>
      </c>
      <c r="W83" s="1141"/>
      <c r="X83" s="1144">
        <v>0</v>
      </c>
      <c r="Y83" s="1144">
        <v>0</v>
      </c>
      <c r="Z83" s="1145"/>
      <c r="AA83" s="1144">
        <v>0</v>
      </c>
      <c r="AB83" s="1141"/>
      <c r="AC83" s="1144">
        <v>0</v>
      </c>
      <c r="AD83" s="1144">
        <v>0</v>
      </c>
      <c r="AE83" s="1145"/>
      <c r="AF83" s="1144">
        <v>0</v>
      </c>
      <c r="AG83" s="1141"/>
      <c r="AH83" s="1144">
        <v>0</v>
      </c>
      <c r="AI83" s="1144">
        <v>0</v>
      </c>
      <c r="AJ83" s="1145"/>
      <c r="AK83" s="1144">
        <v>0</v>
      </c>
      <c r="AL83" s="1145"/>
      <c r="AM83" s="1147">
        <f t="shared" si="5"/>
        <v>0</v>
      </c>
      <c r="AN83" s="1147">
        <f t="shared" si="6"/>
        <v>0</v>
      </c>
    </row>
    <row r="84" spans="1:40">
      <c r="A84" s="1037">
        <f t="shared" si="4"/>
        <v>0</v>
      </c>
      <c r="B84" s="433"/>
      <c r="C84" s="232">
        <v>612</v>
      </c>
      <c r="D84" s="1065">
        <v>0</v>
      </c>
      <c r="E84" s="1065">
        <v>0</v>
      </c>
      <c r="F84" s="1068"/>
      <c r="G84" s="1065">
        <v>0</v>
      </c>
      <c r="H84" s="1140"/>
      <c r="I84" s="1077">
        <v>0</v>
      </c>
      <c r="J84" s="1077">
        <v>0</v>
      </c>
      <c r="K84" s="1080"/>
      <c r="L84" s="1077">
        <v>0</v>
      </c>
      <c r="M84" s="1141"/>
      <c r="N84" s="1077">
        <v>0</v>
      </c>
      <c r="O84" s="1077">
        <v>0</v>
      </c>
      <c r="P84" s="1080"/>
      <c r="Q84" s="1077">
        <v>0</v>
      </c>
      <c r="R84" s="1141"/>
      <c r="S84" s="1142">
        <v>0</v>
      </c>
      <c r="T84" s="1142">
        <v>0</v>
      </c>
      <c r="U84" s="1143"/>
      <c r="V84" s="1142">
        <v>0</v>
      </c>
      <c r="W84" s="1141"/>
      <c r="X84" s="1144">
        <v>0</v>
      </c>
      <c r="Y84" s="1144">
        <v>0</v>
      </c>
      <c r="Z84" s="1145"/>
      <c r="AA84" s="1144">
        <v>0</v>
      </c>
      <c r="AB84" s="1141"/>
      <c r="AC84" s="1144">
        <v>0</v>
      </c>
      <c r="AD84" s="1144">
        <v>0</v>
      </c>
      <c r="AE84" s="1145"/>
      <c r="AF84" s="1144">
        <v>0</v>
      </c>
      <c r="AG84" s="1141"/>
      <c r="AH84" s="1144">
        <v>0</v>
      </c>
      <c r="AI84" s="1144">
        <v>0</v>
      </c>
      <c r="AJ84" s="1145"/>
      <c r="AK84" s="1144">
        <v>0</v>
      </c>
      <c r="AL84" s="1145"/>
      <c r="AM84" s="1147">
        <f t="shared" si="5"/>
        <v>0</v>
      </c>
      <c r="AN84" s="1147">
        <f t="shared" si="6"/>
        <v>0</v>
      </c>
    </row>
    <row r="85" spans="1:40">
      <c r="A85" s="1037">
        <f t="shared" si="4"/>
        <v>0</v>
      </c>
      <c r="B85" s="433"/>
      <c r="C85" s="232">
        <v>636</v>
      </c>
      <c r="D85" s="1065">
        <v>0</v>
      </c>
      <c r="E85" s="1065">
        <v>0</v>
      </c>
      <c r="F85" s="1068"/>
      <c r="G85" s="1065">
        <v>0</v>
      </c>
      <c r="H85" s="1140"/>
      <c r="I85" s="1077">
        <v>0</v>
      </c>
      <c r="J85" s="1077">
        <v>0</v>
      </c>
      <c r="K85" s="1080"/>
      <c r="L85" s="1077">
        <v>0</v>
      </c>
      <c r="M85" s="1141"/>
      <c r="N85" s="1077">
        <v>0</v>
      </c>
      <c r="O85" s="1077">
        <v>0</v>
      </c>
      <c r="P85" s="1080"/>
      <c r="Q85" s="1077">
        <v>0</v>
      </c>
      <c r="R85" s="1141"/>
      <c r="S85" s="1142">
        <v>0</v>
      </c>
      <c r="T85" s="1142">
        <v>0</v>
      </c>
      <c r="U85" s="1143"/>
      <c r="V85" s="1142">
        <v>0</v>
      </c>
      <c r="W85" s="1141"/>
      <c r="X85" s="1144">
        <v>0</v>
      </c>
      <c r="Y85" s="1144">
        <v>0</v>
      </c>
      <c r="Z85" s="1145"/>
      <c r="AA85" s="1144">
        <v>0</v>
      </c>
      <c r="AB85" s="1141"/>
      <c r="AC85" s="1144">
        <v>0</v>
      </c>
      <c r="AD85" s="1144">
        <v>0</v>
      </c>
      <c r="AE85" s="1145"/>
      <c r="AF85" s="1144">
        <v>0</v>
      </c>
      <c r="AG85" s="1141"/>
      <c r="AH85" s="1144">
        <v>0</v>
      </c>
      <c r="AI85" s="1144">
        <v>0</v>
      </c>
      <c r="AJ85" s="1145"/>
      <c r="AK85" s="1144">
        <v>0</v>
      </c>
      <c r="AL85" s="1145"/>
      <c r="AM85" s="1147">
        <f t="shared" si="5"/>
        <v>0</v>
      </c>
      <c r="AN85" s="1147">
        <f t="shared" si="6"/>
        <v>0</v>
      </c>
    </row>
    <row r="86" spans="1:40">
      <c r="A86" s="1037">
        <f t="shared" si="4"/>
        <v>0</v>
      </c>
      <c r="B86" s="433"/>
      <c r="C86" s="232">
        <v>710</v>
      </c>
      <c r="D86" s="1065">
        <v>0</v>
      </c>
      <c r="E86" s="1065">
        <v>0</v>
      </c>
      <c r="F86" s="1068"/>
      <c r="G86" s="1065">
        <v>0</v>
      </c>
      <c r="H86" s="1140"/>
      <c r="I86" s="1077">
        <v>0</v>
      </c>
      <c r="J86" s="1077">
        <v>0</v>
      </c>
      <c r="K86" s="1080"/>
      <c r="L86" s="1077">
        <v>0</v>
      </c>
      <c r="M86" s="1141"/>
      <c r="N86" s="1077">
        <v>0</v>
      </c>
      <c r="O86" s="1077">
        <v>0</v>
      </c>
      <c r="P86" s="1080"/>
      <c r="Q86" s="1077">
        <v>0</v>
      </c>
      <c r="R86" s="1141"/>
      <c r="S86" s="1142">
        <v>0</v>
      </c>
      <c r="T86" s="1142">
        <v>0</v>
      </c>
      <c r="U86" s="1143"/>
      <c r="V86" s="1142">
        <v>0</v>
      </c>
      <c r="W86" s="1141"/>
      <c r="X86" s="1144">
        <v>0</v>
      </c>
      <c r="Y86" s="1144">
        <v>0</v>
      </c>
      <c r="Z86" s="1145"/>
      <c r="AA86" s="1144">
        <v>0</v>
      </c>
      <c r="AB86" s="1141"/>
      <c r="AC86" s="1144">
        <v>0</v>
      </c>
      <c r="AD86" s="1144">
        <v>0</v>
      </c>
      <c r="AE86" s="1145"/>
      <c r="AF86" s="1144">
        <v>0</v>
      </c>
      <c r="AG86" s="1141"/>
      <c r="AH86" s="1144">
        <v>0</v>
      </c>
      <c r="AI86" s="1144">
        <v>0</v>
      </c>
      <c r="AJ86" s="1145"/>
      <c r="AK86" s="1144">
        <v>0</v>
      </c>
      <c r="AL86" s="1145"/>
      <c r="AM86" s="1147">
        <f t="shared" si="5"/>
        <v>0</v>
      </c>
      <c r="AN86" s="1147">
        <f t="shared" si="6"/>
        <v>0</v>
      </c>
    </row>
    <row r="87" spans="1:40">
      <c r="A87" s="1037">
        <f t="shared" si="4"/>
        <v>0</v>
      </c>
      <c r="B87" s="433"/>
      <c r="C87" s="232">
        <v>730</v>
      </c>
      <c r="D87" s="1065">
        <v>0</v>
      </c>
      <c r="E87" s="1065">
        <v>0</v>
      </c>
      <c r="F87" s="1068"/>
      <c r="G87" s="1065">
        <v>0</v>
      </c>
      <c r="H87" s="1140"/>
      <c r="I87" s="1077">
        <v>0</v>
      </c>
      <c r="J87" s="1077">
        <v>0</v>
      </c>
      <c r="K87" s="1080"/>
      <c r="L87" s="1077">
        <v>0</v>
      </c>
      <c r="M87" s="1141"/>
      <c r="N87" s="1077">
        <v>0</v>
      </c>
      <c r="O87" s="1077">
        <v>0</v>
      </c>
      <c r="P87" s="1080"/>
      <c r="Q87" s="1077">
        <v>0</v>
      </c>
      <c r="R87" s="1141"/>
      <c r="S87" s="1142">
        <v>0</v>
      </c>
      <c r="T87" s="1142">
        <v>0</v>
      </c>
      <c r="U87" s="1143"/>
      <c r="V87" s="1142">
        <v>0</v>
      </c>
      <c r="W87" s="1141"/>
      <c r="X87" s="1144">
        <v>0</v>
      </c>
      <c r="Y87" s="1144">
        <v>0</v>
      </c>
      <c r="Z87" s="1145"/>
      <c r="AA87" s="1144">
        <v>0</v>
      </c>
      <c r="AB87" s="1141"/>
      <c r="AC87" s="1144">
        <v>0</v>
      </c>
      <c r="AD87" s="1144">
        <v>0</v>
      </c>
      <c r="AE87" s="1145"/>
      <c r="AF87" s="1144">
        <v>0</v>
      </c>
      <c r="AG87" s="1141"/>
      <c r="AH87" s="1144">
        <v>0</v>
      </c>
      <c r="AI87" s="1144">
        <v>0</v>
      </c>
      <c r="AJ87" s="1145"/>
      <c r="AK87" s="1144">
        <v>0</v>
      </c>
      <c r="AL87" s="1145"/>
      <c r="AM87" s="1147">
        <f t="shared" si="5"/>
        <v>0</v>
      </c>
      <c r="AN87" s="1147">
        <f t="shared" si="6"/>
        <v>0</v>
      </c>
    </row>
    <row r="88" spans="1:40">
      <c r="A88" s="1037">
        <f t="shared" si="4"/>
        <v>0</v>
      </c>
      <c r="B88" s="433"/>
      <c r="C88" s="232">
        <v>731</v>
      </c>
      <c r="D88" s="1065">
        <v>0</v>
      </c>
      <c r="E88" s="1065">
        <v>0</v>
      </c>
      <c r="F88" s="1068"/>
      <c r="G88" s="1065">
        <v>0</v>
      </c>
      <c r="H88" s="1140"/>
      <c r="I88" s="1077">
        <v>0</v>
      </c>
      <c r="J88" s="1077">
        <v>0</v>
      </c>
      <c r="K88" s="1080"/>
      <c r="L88" s="1077">
        <v>0</v>
      </c>
      <c r="M88" s="1141"/>
      <c r="N88" s="1077">
        <v>0</v>
      </c>
      <c r="O88" s="1077">
        <v>0</v>
      </c>
      <c r="P88" s="1080"/>
      <c r="Q88" s="1077">
        <v>0</v>
      </c>
      <c r="R88" s="1141"/>
      <c r="S88" s="1142">
        <v>0</v>
      </c>
      <c r="T88" s="1142">
        <v>0</v>
      </c>
      <c r="U88" s="1143"/>
      <c r="V88" s="1142">
        <v>0</v>
      </c>
      <c r="W88" s="1141"/>
      <c r="X88" s="1144">
        <v>0</v>
      </c>
      <c r="Y88" s="1144">
        <v>0</v>
      </c>
      <c r="Z88" s="1145"/>
      <c r="AA88" s="1144">
        <v>0</v>
      </c>
      <c r="AB88" s="1141"/>
      <c r="AC88" s="1144">
        <v>0</v>
      </c>
      <c r="AD88" s="1144">
        <v>0</v>
      </c>
      <c r="AE88" s="1145"/>
      <c r="AF88" s="1144">
        <v>0</v>
      </c>
      <c r="AG88" s="1141"/>
      <c r="AH88" s="1144">
        <v>0</v>
      </c>
      <c r="AI88" s="1144">
        <v>0</v>
      </c>
      <c r="AJ88" s="1145"/>
      <c r="AK88" s="1144">
        <v>0</v>
      </c>
      <c r="AL88" s="1145"/>
      <c r="AM88" s="1147">
        <f t="shared" si="5"/>
        <v>0</v>
      </c>
      <c r="AN88" s="1147">
        <f t="shared" si="6"/>
        <v>0</v>
      </c>
    </row>
    <row r="89" spans="1:40">
      <c r="A89" s="1037">
        <f t="shared" si="4"/>
        <v>0</v>
      </c>
      <c r="B89" s="433"/>
      <c r="C89" s="232">
        <v>740</v>
      </c>
      <c r="D89" s="1065">
        <v>0</v>
      </c>
      <c r="E89" s="1065">
        <v>0</v>
      </c>
      <c r="F89" s="1068"/>
      <c r="G89" s="1065">
        <v>0</v>
      </c>
      <c r="H89" s="1140"/>
      <c r="I89" s="1077">
        <v>0</v>
      </c>
      <c r="J89" s="1077">
        <v>0</v>
      </c>
      <c r="K89" s="1080"/>
      <c r="L89" s="1077">
        <v>0</v>
      </c>
      <c r="M89" s="1141"/>
      <c r="N89" s="1077">
        <v>0</v>
      </c>
      <c r="O89" s="1077">
        <v>0</v>
      </c>
      <c r="P89" s="1080"/>
      <c r="Q89" s="1077">
        <v>0</v>
      </c>
      <c r="R89" s="1141"/>
      <c r="S89" s="1142">
        <v>0</v>
      </c>
      <c r="T89" s="1142">
        <v>0</v>
      </c>
      <c r="U89" s="1143"/>
      <c r="V89" s="1142">
        <v>0</v>
      </c>
      <c r="W89" s="1141"/>
      <c r="X89" s="1144">
        <v>0</v>
      </c>
      <c r="Y89" s="1144">
        <v>0</v>
      </c>
      <c r="Z89" s="1145"/>
      <c r="AA89" s="1144">
        <v>0</v>
      </c>
      <c r="AB89" s="1141"/>
      <c r="AC89" s="1144">
        <v>0</v>
      </c>
      <c r="AD89" s="1144">
        <v>0</v>
      </c>
      <c r="AE89" s="1145"/>
      <c r="AF89" s="1144">
        <v>0</v>
      </c>
      <c r="AG89" s="1141"/>
      <c r="AH89" s="1144">
        <v>0</v>
      </c>
      <c r="AI89" s="1144">
        <v>0</v>
      </c>
      <c r="AJ89" s="1145"/>
      <c r="AK89" s="1144">
        <v>0</v>
      </c>
      <c r="AL89" s="1145"/>
      <c r="AM89" s="1147">
        <f t="shared" si="5"/>
        <v>0</v>
      </c>
      <c r="AN89" s="1147">
        <f t="shared" si="6"/>
        <v>0</v>
      </c>
    </row>
    <row r="90" spans="1:40">
      <c r="A90" s="1037">
        <f t="shared" si="4"/>
        <v>0</v>
      </c>
      <c r="B90" s="433"/>
      <c r="C90" s="232">
        <v>750</v>
      </c>
      <c r="D90" s="1065">
        <v>0</v>
      </c>
      <c r="E90" s="1065">
        <v>0</v>
      </c>
      <c r="F90" s="1068"/>
      <c r="G90" s="1065">
        <v>0</v>
      </c>
      <c r="H90" s="1140"/>
      <c r="I90" s="1077">
        <v>0</v>
      </c>
      <c r="J90" s="1077">
        <v>0</v>
      </c>
      <c r="K90" s="1080"/>
      <c r="L90" s="1077">
        <v>0</v>
      </c>
      <c r="M90" s="1141"/>
      <c r="N90" s="1077">
        <v>0</v>
      </c>
      <c r="O90" s="1077">
        <v>0</v>
      </c>
      <c r="P90" s="1080"/>
      <c r="Q90" s="1077">
        <v>0</v>
      </c>
      <c r="R90" s="1141"/>
      <c r="S90" s="1142">
        <v>0</v>
      </c>
      <c r="T90" s="1142">
        <v>0</v>
      </c>
      <c r="U90" s="1143"/>
      <c r="V90" s="1142">
        <v>0</v>
      </c>
      <c r="W90" s="1141"/>
      <c r="X90" s="1144">
        <v>0</v>
      </c>
      <c r="Y90" s="1144">
        <v>0</v>
      </c>
      <c r="Z90" s="1145"/>
      <c r="AA90" s="1144">
        <v>0</v>
      </c>
      <c r="AB90" s="1141"/>
      <c r="AC90" s="1144">
        <v>0</v>
      </c>
      <c r="AD90" s="1144">
        <v>0</v>
      </c>
      <c r="AE90" s="1145"/>
      <c r="AF90" s="1144">
        <v>0</v>
      </c>
      <c r="AG90" s="1141"/>
      <c r="AH90" s="1144">
        <v>0</v>
      </c>
      <c r="AI90" s="1144">
        <v>0</v>
      </c>
      <c r="AJ90" s="1145"/>
      <c r="AK90" s="1144">
        <v>0</v>
      </c>
      <c r="AL90" s="1145"/>
      <c r="AM90" s="1147">
        <f t="shared" si="5"/>
        <v>0</v>
      </c>
      <c r="AN90" s="1147">
        <f t="shared" si="6"/>
        <v>0</v>
      </c>
    </row>
    <row r="91" spans="1:40">
      <c r="A91" s="1037">
        <f t="shared" si="4"/>
        <v>0</v>
      </c>
      <c r="B91" s="433"/>
      <c r="C91" s="232">
        <v>761</v>
      </c>
      <c r="D91" s="1065">
        <v>0</v>
      </c>
      <c r="E91" s="1065">
        <v>0</v>
      </c>
      <c r="F91" s="1068"/>
      <c r="G91" s="1065">
        <v>0</v>
      </c>
      <c r="H91" s="1140"/>
      <c r="I91" s="1077">
        <v>0</v>
      </c>
      <c r="J91" s="1077">
        <v>0</v>
      </c>
      <c r="K91" s="1080"/>
      <c r="L91" s="1077">
        <v>0</v>
      </c>
      <c r="M91" s="1141"/>
      <c r="N91" s="1077">
        <v>0</v>
      </c>
      <c r="O91" s="1077">
        <v>0</v>
      </c>
      <c r="P91" s="1080"/>
      <c r="Q91" s="1077">
        <v>0</v>
      </c>
      <c r="R91" s="1141"/>
      <c r="S91" s="1142">
        <v>0</v>
      </c>
      <c r="T91" s="1142">
        <v>0</v>
      </c>
      <c r="U91" s="1143"/>
      <c r="V91" s="1142">
        <v>0</v>
      </c>
      <c r="W91" s="1141"/>
      <c r="X91" s="1144">
        <v>0</v>
      </c>
      <c r="Y91" s="1144">
        <v>0</v>
      </c>
      <c r="Z91" s="1145"/>
      <c r="AA91" s="1144">
        <v>0</v>
      </c>
      <c r="AB91" s="1141"/>
      <c r="AC91" s="1144">
        <v>0</v>
      </c>
      <c r="AD91" s="1144">
        <v>0</v>
      </c>
      <c r="AE91" s="1145"/>
      <c r="AF91" s="1144">
        <v>0</v>
      </c>
      <c r="AG91" s="1141"/>
      <c r="AH91" s="1144">
        <v>0</v>
      </c>
      <c r="AI91" s="1144">
        <v>0</v>
      </c>
      <c r="AJ91" s="1145"/>
      <c r="AK91" s="1144">
        <v>0</v>
      </c>
      <c r="AL91" s="1145"/>
      <c r="AM91" s="1147">
        <f t="shared" si="5"/>
        <v>0</v>
      </c>
      <c r="AN91" s="1147">
        <f t="shared" si="6"/>
        <v>0</v>
      </c>
    </row>
    <row r="92" spans="1:40">
      <c r="A92" s="1037">
        <f t="shared" si="4"/>
        <v>0</v>
      </c>
      <c r="B92" s="433"/>
      <c r="C92" s="232">
        <v>762</v>
      </c>
      <c r="D92" s="1065">
        <v>0</v>
      </c>
      <c r="E92" s="1065">
        <v>0</v>
      </c>
      <c r="F92" s="1068"/>
      <c r="G92" s="1065">
        <v>0</v>
      </c>
      <c r="H92" s="1140"/>
      <c r="I92" s="1077">
        <v>0</v>
      </c>
      <c r="J92" s="1077">
        <v>0</v>
      </c>
      <c r="K92" s="1080"/>
      <c r="L92" s="1077">
        <v>0</v>
      </c>
      <c r="M92" s="1141"/>
      <c r="N92" s="1077">
        <v>0</v>
      </c>
      <c r="O92" s="1077">
        <v>0</v>
      </c>
      <c r="P92" s="1080"/>
      <c r="Q92" s="1077">
        <v>0</v>
      </c>
      <c r="R92" s="1141"/>
      <c r="S92" s="1142">
        <v>0</v>
      </c>
      <c r="T92" s="1142">
        <v>0</v>
      </c>
      <c r="U92" s="1143"/>
      <c r="V92" s="1142">
        <v>0</v>
      </c>
      <c r="W92" s="1141"/>
      <c r="X92" s="1144">
        <v>0</v>
      </c>
      <c r="Y92" s="1144">
        <v>0</v>
      </c>
      <c r="Z92" s="1145"/>
      <c r="AA92" s="1144">
        <v>0</v>
      </c>
      <c r="AB92" s="1141"/>
      <c r="AC92" s="1144">
        <v>0</v>
      </c>
      <c r="AD92" s="1144">
        <v>0</v>
      </c>
      <c r="AE92" s="1145"/>
      <c r="AF92" s="1144">
        <v>0</v>
      </c>
      <c r="AG92" s="1141"/>
      <c r="AH92" s="1144">
        <v>0</v>
      </c>
      <c r="AI92" s="1144">
        <v>0</v>
      </c>
      <c r="AJ92" s="1145"/>
      <c r="AK92" s="1144">
        <v>0</v>
      </c>
      <c r="AL92" s="1145"/>
      <c r="AM92" s="1147">
        <f t="shared" si="5"/>
        <v>0</v>
      </c>
      <c r="AN92" s="1147">
        <f t="shared" si="6"/>
        <v>0</v>
      </c>
    </row>
    <row r="93" spans="1:40">
      <c r="A93" s="1037">
        <f t="shared" si="4"/>
        <v>0</v>
      </c>
      <c r="B93" s="433"/>
      <c r="C93" s="232">
        <v>820</v>
      </c>
      <c r="D93" s="1065">
        <v>0</v>
      </c>
      <c r="E93" s="1065">
        <v>0</v>
      </c>
      <c r="F93" s="1068"/>
      <c r="G93" s="1065">
        <v>0</v>
      </c>
      <c r="H93" s="1140"/>
      <c r="I93" s="1077">
        <v>0</v>
      </c>
      <c r="J93" s="1077">
        <v>0</v>
      </c>
      <c r="K93" s="1080"/>
      <c r="L93" s="1077">
        <v>0</v>
      </c>
      <c r="M93" s="1141"/>
      <c r="N93" s="1077">
        <v>0</v>
      </c>
      <c r="O93" s="1077">
        <v>0</v>
      </c>
      <c r="P93" s="1080"/>
      <c r="Q93" s="1077">
        <v>0</v>
      </c>
      <c r="R93" s="1141"/>
      <c r="S93" s="1142">
        <v>0</v>
      </c>
      <c r="T93" s="1142">
        <v>0</v>
      </c>
      <c r="U93" s="1143"/>
      <c r="V93" s="1142">
        <v>0</v>
      </c>
      <c r="W93" s="1141"/>
      <c r="X93" s="1144">
        <v>0</v>
      </c>
      <c r="Y93" s="1144">
        <v>0</v>
      </c>
      <c r="Z93" s="1145"/>
      <c r="AA93" s="1144">
        <v>0</v>
      </c>
      <c r="AB93" s="1141"/>
      <c r="AC93" s="1144">
        <v>0</v>
      </c>
      <c r="AD93" s="1144">
        <v>0</v>
      </c>
      <c r="AE93" s="1145"/>
      <c r="AF93" s="1144">
        <v>0</v>
      </c>
      <c r="AG93" s="1141"/>
      <c r="AH93" s="1144">
        <v>0</v>
      </c>
      <c r="AI93" s="1144">
        <v>0</v>
      </c>
      <c r="AJ93" s="1145"/>
      <c r="AK93" s="1144">
        <v>0</v>
      </c>
      <c r="AL93" s="1145"/>
      <c r="AM93" s="1147">
        <f t="shared" si="5"/>
        <v>0</v>
      </c>
      <c r="AN93" s="1147">
        <f t="shared" si="6"/>
        <v>0</v>
      </c>
    </row>
    <row r="94" spans="1:40">
      <c r="A94" s="1037">
        <f t="shared" si="4"/>
        <v>0</v>
      </c>
      <c r="B94" s="433"/>
      <c r="C94" s="232">
        <v>920</v>
      </c>
      <c r="D94" s="1065">
        <v>0</v>
      </c>
      <c r="E94" s="1065">
        <v>0</v>
      </c>
      <c r="F94" s="1068"/>
      <c r="G94" s="1065">
        <v>0</v>
      </c>
      <c r="H94" s="1140"/>
      <c r="I94" s="1077">
        <v>0</v>
      </c>
      <c r="J94" s="1077">
        <v>0</v>
      </c>
      <c r="K94" s="1080"/>
      <c r="L94" s="1077">
        <v>0</v>
      </c>
      <c r="M94" s="1141"/>
      <c r="N94" s="1077">
        <v>0</v>
      </c>
      <c r="O94" s="1077">
        <v>0</v>
      </c>
      <c r="P94" s="1080"/>
      <c r="Q94" s="1077">
        <v>0</v>
      </c>
      <c r="R94" s="1141"/>
      <c r="S94" s="1142">
        <v>0</v>
      </c>
      <c r="T94" s="1142">
        <v>0</v>
      </c>
      <c r="U94" s="1143"/>
      <c r="V94" s="1142">
        <v>0</v>
      </c>
      <c r="W94" s="1141"/>
      <c r="X94" s="1144">
        <v>0</v>
      </c>
      <c r="Y94" s="1144">
        <v>0</v>
      </c>
      <c r="Z94" s="1145"/>
      <c r="AA94" s="1144">
        <v>0</v>
      </c>
      <c r="AB94" s="1141"/>
      <c r="AC94" s="1144">
        <v>0</v>
      </c>
      <c r="AD94" s="1144">
        <v>0</v>
      </c>
      <c r="AE94" s="1145"/>
      <c r="AF94" s="1144">
        <v>0</v>
      </c>
      <c r="AG94" s="1141"/>
      <c r="AH94" s="1144">
        <v>0</v>
      </c>
      <c r="AI94" s="1144">
        <v>0</v>
      </c>
      <c r="AJ94" s="1145"/>
      <c r="AK94" s="1144">
        <v>0</v>
      </c>
      <c r="AL94" s="1145"/>
      <c r="AM94" s="1147">
        <f t="shared" si="5"/>
        <v>0</v>
      </c>
      <c r="AN94" s="1147">
        <f t="shared" si="6"/>
        <v>0</v>
      </c>
    </row>
    <row r="95" spans="1:40">
      <c r="A95" s="1037">
        <f t="shared" si="4"/>
        <v>0</v>
      </c>
      <c r="B95" s="433"/>
      <c r="C95" s="232">
        <v>921</v>
      </c>
      <c r="D95" s="1065">
        <v>0</v>
      </c>
      <c r="E95" s="1065">
        <v>0</v>
      </c>
      <c r="F95" s="1068"/>
      <c r="G95" s="1065">
        <v>0</v>
      </c>
      <c r="H95" s="1140"/>
      <c r="I95" s="1077">
        <v>0</v>
      </c>
      <c r="J95" s="1077">
        <v>0</v>
      </c>
      <c r="K95" s="1080"/>
      <c r="L95" s="1077">
        <v>0</v>
      </c>
      <c r="M95" s="1141"/>
      <c r="N95" s="1077">
        <v>0</v>
      </c>
      <c r="O95" s="1077">
        <v>0</v>
      </c>
      <c r="P95" s="1080"/>
      <c r="Q95" s="1077">
        <v>0</v>
      </c>
      <c r="R95" s="1141"/>
      <c r="S95" s="1142">
        <v>0</v>
      </c>
      <c r="T95" s="1142">
        <v>0</v>
      </c>
      <c r="U95" s="1143"/>
      <c r="V95" s="1142">
        <v>0</v>
      </c>
      <c r="W95" s="1141"/>
      <c r="X95" s="1144">
        <v>0</v>
      </c>
      <c r="Y95" s="1144">
        <v>0</v>
      </c>
      <c r="Z95" s="1145"/>
      <c r="AA95" s="1144">
        <v>0</v>
      </c>
      <c r="AB95" s="1141"/>
      <c r="AC95" s="1144">
        <v>0</v>
      </c>
      <c r="AD95" s="1144">
        <v>0</v>
      </c>
      <c r="AE95" s="1145"/>
      <c r="AF95" s="1144">
        <v>0</v>
      </c>
      <c r="AG95" s="1141"/>
      <c r="AH95" s="1144">
        <v>0</v>
      </c>
      <c r="AI95" s="1144">
        <v>0</v>
      </c>
      <c r="AJ95" s="1145"/>
      <c r="AK95" s="1144">
        <v>0</v>
      </c>
      <c r="AL95" s="1145"/>
      <c r="AM95" s="1147">
        <f t="shared" si="5"/>
        <v>0</v>
      </c>
      <c r="AN95" s="1147">
        <f t="shared" si="6"/>
        <v>0</v>
      </c>
    </row>
    <row r="96" spans="1:40">
      <c r="A96" s="1037">
        <f t="shared" si="4"/>
        <v>0</v>
      </c>
      <c r="B96" s="434"/>
      <c r="C96" s="232">
        <v>922</v>
      </c>
      <c r="D96" s="1065">
        <v>0</v>
      </c>
      <c r="E96" s="1065">
        <v>0</v>
      </c>
      <c r="F96" s="1068"/>
      <c r="G96" s="1065">
        <v>0</v>
      </c>
      <c r="H96" s="1140"/>
      <c r="I96" s="1077">
        <v>0</v>
      </c>
      <c r="J96" s="1077">
        <v>0</v>
      </c>
      <c r="K96" s="1080"/>
      <c r="L96" s="1077">
        <v>0</v>
      </c>
      <c r="M96" s="1141"/>
      <c r="N96" s="1077">
        <v>0</v>
      </c>
      <c r="O96" s="1077">
        <v>0</v>
      </c>
      <c r="P96" s="1080"/>
      <c r="Q96" s="1077">
        <v>0</v>
      </c>
      <c r="R96" s="1141"/>
      <c r="S96" s="1142">
        <v>0</v>
      </c>
      <c r="T96" s="1142">
        <v>0</v>
      </c>
      <c r="U96" s="1143"/>
      <c r="V96" s="1142">
        <v>0</v>
      </c>
      <c r="W96" s="1141"/>
      <c r="X96" s="1144">
        <v>0</v>
      </c>
      <c r="Y96" s="1144">
        <v>0</v>
      </c>
      <c r="Z96" s="1145"/>
      <c r="AA96" s="1144">
        <v>0</v>
      </c>
      <c r="AB96" s="1141"/>
      <c r="AC96" s="1144">
        <v>0</v>
      </c>
      <c r="AD96" s="1144">
        <v>0</v>
      </c>
      <c r="AE96" s="1145"/>
      <c r="AF96" s="1144">
        <v>0</v>
      </c>
      <c r="AG96" s="1141"/>
      <c r="AH96" s="1144">
        <v>0</v>
      </c>
      <c r="AI96" s="1144">
        <v>0</v>
      </c>
      <c r="AJ96" s="1145"/>
      <c r="AK96" s="1144">
        <v>0</v>
      </c>
      <c r="AL96" s="1145"/>
      <c r="AM96" s="1147">
        <f t="shared" si="5"/>
        <v>0</v>
      </c>
      <c r="AN96" s="1147">
        <f t="shared" si="6"/>
        <v>0</v>
      </c>
    </row>
    <row r="97" spans="1:40">
      <c r="A97" s="1037">
        <f t="shared" si="4"/>
        <v>0</v>
      </c>
      <c r="B97" s="433"/>
      <c r="C97" s="232">
        <v>942</v>
      </c>
      <c r="D97" s="1066">
        <v>0</v>
      </c>
      <c r="E97" s="1066">
        <v>0</v>
      </c>
      <c r="F97" s="1148"/>
      <c r="G97" s="1066">
        <v>0</v>
      </c>
      <c r="H97" s="1140"/>
      <c r="I97" s="1078">
        <v>0</v>
      </c>
      <c r="J97" s="1078">
        <v>0</v>
      </c>
      <c r="K97" s="1149"/>
      <c r="L97" s="1078">
        <v>0</v>
      </c>
      <c r="M97" s="1141"/>
      <c r="N97" s="1078">
        <v>0</v>
      </c>
      <c r="O97" s="1078">
        <v>0</v>
      </c>
      <c r="P97" s="1149"/>
      <c r="Q97" s="1078">
        <v>0</v>
      </c>
      <c r="R97" s="1141"/>
      <c r="S97" s="1150">
        <v>0</v>
      </c>
      <c r="T97" s="1150">
        <v>0</v>
      </c>
      <c r="U97" s="1151"/>
      <c r="V97" s="1150">
        <v>0</v>
      </c>
      <c r="W97" s="1141"/>
      <c r="X97" s="1152">
        <v>0</v>
      </c>
      <c r="Y97" s="1152">
        <v>0</v>
      </c>
      <c r="Z97" s="1153"/>
      <c r="AA97" s="1152">
        <v>0</v>
      </c>
      <c r="AB97" s="1141"/>
      <c r="AC97" s="1152">
        <v>0</v>
      </c>
      <c r="AD97" s="1152">
        <v>0</v>
      </c>
      <c r="AE97" s="1153"/>
      <c r="AF97" s="1152">
        <v>0</v>
      </c>
      <c r="AG97" s="1141"/>
      <c r="AH97" s="1152">
        <v>0</v>
      </c>
      <c r="AI97" s="1152">
        <v>0</v>
      </c>
      <c r="AJ97" s="1153"/>
      <c r="AK97" s="1152">
        <v>0</v>
      </c>
      <c r="AL97" s="1145"/>
      <c r="AM97" s="1147">
        <f t="shared" si="5"/>
        <v>0</v>
      </c>
      <c r="AN97" s="1147">
        <f t="shared" si="6"/>
        <v>0</v>
      </c>
    </row>
    <row r="98" spans="1:40" s="8" customFormat="1" thickBot="1">
      <c r="A98" s="264" t="s">
        <v>89</v>
      </c>
      <c r="B98" s="264"/>
      <c r="C98" s="265"/>
      <c r="D98" s="1154">
        <f>SUM(D14:D97)</f>
        <v>0</v>
      </c>
      <c r="E98" s="1154">
        <f>SUM(E14:E97)</f>
        <v>0</v>
      </c>
      <c r="F98" s="1067"/>
      <c r="G98" s="1154">
        <f>SUM(G14:G97)</f>
        <v>0</v>
      </c>
      <c r="H98" s="1155"/>
      <c r="I98" s="1156">
        <f>SUM(I14:I97)</f>
        <v>0</v>
      </c>
      <c r="J98" s="1156">
        <f>SUM(J14:J97)</f>
        <v>0</v>
      </c>
      <c r="K98" s="1157"/>
      <c r="L98" s="1156">
        <f>SUM(L14:L97)</f>
        <v>0</v>
      </c>
      <c r="M98" s="1158"/>
      <c r="N98" s="1156">
        <f>SUM(N14:N97)</f>
        <v>0</v>
      </c>
      <c r="O98" s="1156">
        <f>SUM(O14:O97)</f>
        <v>0</v>
      </c>
      <c r="P98" s="1157"/>
      <c r="Q98" s="1156">
        <f>SUM(Q14:Q97)</f>
        <v>0</v>
      </c>
      <c r="R98" s="1158"/>
      <c r="S98" s="1159">
        <f>SUM(S14:S97)</f>
        <v>0</v>
      </c>
      <c r="T98" s="1159">
        <f>SUM(T14:T97)</f>
        <v>0</v>
      </c>
      <c r="U98" s="1160"/>
      <c r="V98" s="1159">
        <f>SUM(V14:V97)</f>
        <v>0</v>
      </c>
      <c r="W98" s="1158"/>
      <c r="X98" s="1161">
        <f>SUM(X14:X97)</f>
        <v>0</v>
      </c>
      <c r="Y98" s="1161">
        <f>SUM(Y14:Y97)</f>
        <v>0</v>
      </c>
      <c r="Z98" s="1162"/>
      <c r="AA98" s="1161">
        <f>SUM(AA14:AA97)</f>
        <v>0</v>
      </c>
      <c r="AB98" s="1158"/>
      <c r="AC98" s="1161">
        <f>SUM(AC14:AC97)</f>
        <v>0</v>
      </c>
      <c r="AD98" s="1161">
        <f>SUM(AD14:AD97)</f>
        <v>0</v>
      </c>
      <c r="AE98" s="1162"/>
      <c r="AF98" s="1161">
        <f>SUM(AF14:AF97)</f>
        <v>0</v>
      </c>
      <c r="AG98" s="1158"/>
      <c r="AH98" s="1161">
        <f>SUM(AH14:AH97)</f>
        <v>0</v>
      </c>
      <c r="AI98" s="1161">
        <f>SUM(AI14:AI97)</f>
        <v>0</v>
      </c>
      <c r="AJ98" s="1162"/>
      <c r="AK98" s="1161">
        <f>SUM(AK14:AK97)</f>
        <v>0</v>
      </c>
      <c r="AL98" s="1163"/>
      <c r="AM98" s="1164">
        <f>SUM(AM14:AM97)</f>
        <v>0</v>
      </c>
      <c r="AN98" s="1164">
        <f>SUM(AN14:AN97)</f>
        <v>0</v>
      </c>
    </row>
    <row r="99" spans="1:40" ht="15.75" thickTop="1">
      <c r="D99" s="1069"/>
      <c r="E99" s="1069"/>
      <c r="F99" s="1070"/>
      <c r="G99" s="1069"/>
      <c r="H99" s="1140"/>
      <c r="I99" s="1081"/>
      <c r="J99" s="1081"/>
      <c r="K99" s="1082"/>
      <c r="L99" s="1081"/>
      <c r="M99" s="1141"/>
      <c r="N99" s="1081"/>
      <c r="O99" s="1081"/>
      <c r="P99" s="1082"/>
      <c r="Q99" s="1081"/>
      <c r="R99" s="1141"/>
      <c r="S99" s="1165"/>
      <c r="T99" s="1165"/>
      <c r="U99" s="1166"/>
      <c r="V99" s="1165"/>
      <c r="W99" s="1141"/>
      <c r="X99" s="1167"/>
      <c r="Y99" s="1167"/>
      <c r="Z99" s="1168"/>
      <c r="AA99" s="1167"/>
      <c r="AB99" s="1141"/>
      <c r="AC99" s="1167"/>
      <c r="AD99" s="1167"/>
      <c r="AE99" s="1168"/>
      <c r="AF99" s="1167"/>
      <c r="AG99" s="1141"/>
      <c r="AH99" s="1167"/>
      <c r="AI99" s="1167"/>
      <c r="AJ99" s="1168"/>
      <c r="AK99" s="1167"/>
      <c r="AL99" s="1145"/>
      <c r="AM99" s="1169"/>
      <c r="AN99" s="1169"/>
    </row>
    <row r="100" spans="1:40">
      <c r="A100" s="266" t="s">
        <v>90</v>
      </c>
      <c r="B100" s="266"/>
      <c r="D100" s="1069"/>
      <c r="E100" s="1069"/>
      <c r="F100" s="1070"/>
      <c r="G100" s="1069"/>
      <c r="H100" s="1140"/>
      <c r="I100" s="1081"/>
      <c r="J100" s="1081"/>
      <c r="K100" s="1082"/>
      <c r="L100" s="1081"/>
      <c r="M100" s="1141"/>
      <c r="N100" s="1081"/>
      <c r="O100" s="1081"/>
      <c r="P100" s="1082"/>
      <c r="Q100" s="1081"/>
      <c r="R100" s="1141"/>
      <c r="S100" s="1165"/>
      <c r="T100" s="1165"/>
      <c r="U100" s="1166"/>
      <c r="V100" s="1165"/>
      <c r="W100" s="1141"/>
      <c r="X100" s="1167"/>
      <c r="Y100" s="1167"/>
      <c r="Z100" s="1168"/>
      <c r="AA100" s="1167"/>
      <c r="AB100" s="1141"/>
      <c r="AC100" s="1167"/>
      <c r="AD100" s="1167"/>
      <c r="AE100" s="1168"/>
      <c r="AF100" s="1167"/>
      <c r="AG100" s="1141"/>
      <c r="AH100" s="1167"/>
      <c r="AI100" s="1167"/>
      <c r="AJ100" s="1168"/>
      <c r="AK100" s="1167"/>
      <c r="AL100" s="1145"/>
      <c r="AM100" s="1169"/>
      <c r="AN100" s="1169"/>
    </row>
    <row r="101" spans="1:40">
      <c r="A101" s="262" t="s">
        <v>106</v>
      </c>
      <c r="B101" s="433"/>
      <c r="C101" s="232"/>
      <c r="D101" s="1065">
        <v>0</v>
      </c>
      <c r="E101" s="1065">
        <v>0</v>
      </c>
      <c r="F101" s="1068"/>
      <c r="G101" s="1065">
        <v>0</v>
      </c>
      <c r="H101" s="1140"/>
      <c r="I101" s="1077">
        <v>0</v>
      </c>
      <c r="J101" s="1077">
        <v>0</v>
      </c>
      <c r="K101" s="1080"/>
      <c r="L101" s="1077">
        <v>0</v>
      </c>
      <c r="M101" s="1141"/>
      <c r="N101" s="1077">
        <v>0</v>
      </c>
      <c r="O101" s="1077">
        <v>0</v>
      </c>
      <c r="P101" s="1080"/>
      <c r="Q101" s="1077">
        <v>0</v>
      </c>
      <c r="R101" s="1141"/>
      <c r="S101" s="1142">
        <v>0</v>
      </c>
      <c r="T101" s="1142">
        <v>0</v>
      </c>
      <c r="U101" s="1143"/>
      <c r="V101" s="1142">
        <v>0</v>
      </c>
      <c r="W101" s="1141"/>
      <c r="X101" s="1144">
        <v>0</v>
      </c>
      <c r="Y101" s="1144">
        <v>0</v>
      </c>
      <c r="Z101" s="1145"/>
      <c r="AA101" s="1144">
        <v>0</v>
      </c>
      <c r="AB101" s="1141"/>
      <c r="AC101" s="1144">
        <v>0</v>
      </c>
      <c r="AD101" s="1144">
        <v>0</v>
      </c>
      <c r="AE101" s="1145"/>
      <c r="AF101" s="1144">
        <v>0</v>
      </c>
      <c r="AG101" s="1141"/>
      <c r="AH101" s="1144">
        <v>0</v>
      </c>
      <c r="AI101" s="1144">
        <v>0</v>
      </c>
      <c r="AJ101" s="1145"/>
      <c r="AK101" s="1144">
        <v>0</v>
      </c>
      <c r="AL101" s="1145"/>
      <c r="AM101" s="1147">
        <f t="shared" ref="AM101:AM104" si="7">(D101+E101)+(N101+O101)+(S101+T101)+(X101+Y101)+(AC101+AD101)+(AH101+AI101)+(I101+J101)</f>
        <v>0</v>
      </c>
      <c r="AN101" s="1147">
        <f t="shared" ref="AN101:AN104" si="8">(G101+Q101+V101+AA101+AF101+AK101+L101)</f>
        <v>0</v>
      </c>
    </row>
    <row r="102" spans="1:40">
      <c r="A102" s="262" t="s">
        <v>106</v>
      </c>
      <c r="B102" s="433"/>
      <c r="C102" s="232">
        <v>964</v>
      </c>
      <c r="D102" s="1065">
        <v>0</v>
      </c>
      <c r="E102" s="1065">
        <v>0</v>
      </c>
      <c r="F102" s="1068"/>
      <c r="G102" s="1065">
        <v>0</v>
      </c>
      <c r="H102" s="1140"/>
      <c r="I102" s="1077">
        <v>0</v>
      </c>
      <c r="J102" s="1077">
        <v>0</v>
      </c>
      <c r="K102" s="1080"/>
      <c r="L102" s="1077">
        <v>0</v>
      </c>
      <c r="M102" s="1141"/>
      <c r="N102" s="1077">
        <v>0</v>
      </c>
      <c r="O102" s="1077">
        <v>0</v>
      </c>
      <c r="P102" s="1080"/>
      <c r="Q102" s="1077">
        <v>0</v>
      </c>
      <c r="R102" s="1141"/>
      <c r="S102" s="1142">
        <v>0</v>
      </c>
      <c r="T102" s="1142">
        <v>0</v>
      </c>
      <c r="U102" s="1143"/>
      <c r="V102" s="1142">
        <v>0</v>
      </c>
      <c r="W102" s="1141"/>
      <c r="X102" s="1144">
        <v>0</v>
      </c>
      <c r="Y102" s="1144">
        <v>0</v>
      </c>
      <c r="Z102" s="1145"/>
      <c r="AA102" s="1144">
        <v>0</v>
      </c>
      <c r="AB102" s="1141"/>
      <c r="AC102" s="1144">
        <v>0</v>
      </c>
      <c r="AD102" s="1144">
        <v>0</v>
      </c>
      <c r="AE102" s="1145"/>
      <c r="AF102" s="1144">
        <v>0</v>
      </c>
      <c r="AG102" s="1141"/>
      <c r="AH102" s="1144">
        <v>0</v>
      </c>
      <c r="AI102" s="1144">
        <v>0</v>
      </c>
      <c r="AJ102" s="1145"/>
      <c r="AK102" s="1144">
        <v>0</v>
      </c>
      <c r="AL102" s="1145"/>
      <c r="AM102" s="1147">
        <f t="shared" si="7"/>
        <v>0</v>
      </c>
      <c r="AN102" s="1147">
        <f t="shared" si="8"/>
        <v>0</v>
      </c>
    </row>
    <row r="103" spans="1:40">
      <c r="A103" s="262" t="s">
        <v>106</v>
      </c>
      <c r="B103" s="433"/>
      <c r="C103" s="232">
        <v>990</v>
      </c>
      <c r="D103" s="1065">
        <v>0</v>
      </c>
      <c r="E103" s="1065">
        <v>0</v>
      </c>
      <c r="F103" s="1068"/>
      <c r="G103" s="1065">
        <v>0</v>
      </c>
      <c r="H103" s="1140"/>
      <c r="I103" s="1077">
        <v>0</v>
      </c>
      <c r="J103" s="1077">
        <v>0</v>
      </c>
      <c r="K103" s="1080"/>
      <c r="L103" s="1077">
        <v>0</v>
      </c>
      <c r="M103" s="1141"/>
      <c r="N103" s="1077">
        <v>0</v>
      </c>
      <c r="O103" s="1077">
        <v>0</v>
      </c>
      <c r="P103" s="1080"/>
      <c r="Q103" s="1077">
        <v>0</v>
      </c>
      <c r="R103" s="1141"/>
      <c r="S103" s="1142">
        <v>0</v>
      </c>
      <c r="T103" s="1142">
        <v>0</v>
      </c>
      <c r="U103" s="1143"/>
      <c r="V103" s="1142">
        <v>0</v>
      </c>
      <c r="W103" s="1141"/>
      <c r="X103" s="1144">
        <v>0</v>
      </c>
      <c r="Y103" s="1144">
        <v>0</v>
      </c>
      <c r="Z103" s="1145"/>
      <c r="AA103" s="1144">
        <v>0</v>
      </c>
      <c r="AB103" s="1141"/>
      <c r="AC103" s="1144">
        <v>0</v>
      </c>
      <c r="AD103" s="1144">
        <v>0</v>
      </c>
      <c r="AE103" s="1145"/>
      <c r="AF103" s="1144">
        <v>0</v>
      </c>
      <c r="AG103" s="1141"/>
      <c r="AH103" s="1144">
        <v>0</v>
      </c>
      <c r="AI103" s="1144">
        <v>0</v>
      </c>
      <c r="AJ103" s="1145"/>
      <c r="AK103" s="1144">
        <v>0</v>
      </c>
      <c r="AL103" s="1145"/>
      <c r="AM103" s="1147">
        <f t="shared" si="7"/>
        <v>0</v>
      </c>
      <c r="AN103" s="1147">
        <f t="shared" si="8"/>
        <v>0</v>
      </c>
    </row>
    <row r="104" spans="1:40">
      <c r="A104" s="262"/>
      <c r="B104" s="813" t="s">
        <v>566</v>
      </c>
      <c r="C104" s="813"/>
      <c r="D104" s="1066">
        <v>0</v>
      </c>
      <c r="E104" s="1066">
        <v>0</v>
      </c>
      <c r="F104" s="1068"/>
      <c r="G104" s="1066">
        <v>0</v>
      </c>
      <c r="H104" s="1140"/>
      <c r="I104" s="1078">
        <v>0</v>
      </c>
      <c r="J104" s="1078">
        <v>0</v>
      </c>
      <c r="K104" s="1149"/>
      <c r="L104" s="1078">
        <v>0</v>
      </c>
      <c r="M104" s="1141"/>
      <c r="N104" s="1078">
        <v>0</v>
      </c>
      <c r="O104" s="1078">
        <v>0</v>
      </c>
      <c r="P104" s="1149"/>
      <c r="Q104" s="1078">
        <v>0</v>
      </c>
      <c r="R104" s="1141"/>
      <c r="S104" s="1150">
        <v>0</v>
      </c>
      <c r="T104" s="1150">
        <v>0</v>
      </c>
      <c r="U104" s="1151"/>
      <c r="V104" s="1150">
        <v>0</v>
      </c>
      <c r="W104" s="1141"/>
      <c r="X104" s="1152">
        <v>0</v>
      </c>
      <c r="Y104" s="1152">
        <v>0</v>
      </c>
      <c r="Z104" s="1153"/>
      <c r="AA104" s="1152">
        <v>0</v>
      </c>
      <c r="AB104" s="1141"/>
      <c r="AC104" s="1152">
        <v>0</v>
      </c>
      <c r="AD104" s="1152">
        <v>0</v>
      </c>
      <c r="AE104" s="1153"/>
      <c r="AF104" s="1152">
        <v>0</v>
      </c>
      <c r="AG104" s="1141"/>
      <c r="AH104" s="1152">
        <v>0</v>
      </c>
      <c r="AI104" s="1152">
        <v>0</v>
      </c>
      <c r="AJ104" s="1153"/>
      <c r="AK104" s="1152">
        <v>0</v>
      </c>
      <c r="AL104" s="1145"/>
      <c r="AM104" s="1170">
        <f t="shared" si="7"/>
        <v>0</v>
      </c>
      <c r="AN104" s="1170">
        <f t="shared" si="8"/>
        <v>0</v>
      </c>
    </row>
    <row r="105" spans="1:40" s="8" customFormat="1" ht="14.25">
      <c r="A105" s="264" t="s">
        <v>91</v>
      </c>
      <c r="B105" s="264"/>
      <c r="C105" s="265"/>
      <c r="D105" s="1067">
        <f>SUM(D101:D104)</f>
        <v>0</v>
      </c>
      <c r="E105" s="1067">
        <f>SUM(E101:E104)</f>
        <v>0</v>
      </c>
      <c r="F105" s="1071"/>
      <c r="G105" s="1067">
        <f>SUM(G101:G104)</f>
        <v>0</v>
      </c>
      <c r="H105" s="1155"/>
      <c r="I105" s="1079">
        <f>SUM(I101:I104)</f>
        <v>0</v>
      </c>
      <c r="J105" s="1079">
        <f>SUM(J101:J104)</f>
        <v>0</v>
      </c>
      <c r="K105" s="1079"/>
      <c r="L105" s="1079">
        <f>SUM(L101:L104)</f>
        <v>0</v>
      </c>
      <c r="M105" s="1158"/>
      <c r="N105" s="1079">
        <f>SUM(N101:N104)</f>
        <v>0</v>
      </c>
      <c r="O105" s="1079">
        <f>SUM(O101:O104)</f>
        <v>0</v>
      </c>
      <c r="P105" s="1079"/>
      <c r="Q105" s="1079">
        <f>SUM(Q101:Q104)</f>
        <v>0</v>
      </c>
      <c r="R105" s="1158"/>
      <c r="S105" s="1171">
        <f>SUM(S101:S104)</f>
        <v>0</v>
      </c>
      <c r="T105" s="1171">
        <f>SUM(T101:T104)</f>
        <v>0</v>
      </c>
      <c r="U105" s="1171"/>
      <c r="V105" s="1171">
        <f>SUM(V101:V104)</f>
        <v>0</v>
      </c>
      <c r="W105" s="1158"/>
      <c r="X105" s="1172">
        <f>SUM(X101:X104)</f>
        <v>0</v>
      </c>
      <c r="Y105" s="1172">
        <f>SUM(Y101:Y104)</f>
        <v>0</v>
      </c>
      <c r="Z105" s="1172"/>
      <c r="AA105" s="1172">
        <f>SUM(AA101:AA104)</f>
        <v>0</v>
      </c>
      <c r="AB105" s="1158"/>
      <c r="AC105" s="1172">
        <f>SUM(AC101:AC104)</f>
        <v>0</v>
      </c>
      <c r="AD105" s="1172">
        <f>SUM(AD101:AD104)</f>
        <v>0</v>
      </c>
      <c r="AE105" s="1172"/>
      <c r="AF105" s="1172">
        <f>SUM(AF101:AF104)</f>
        <v>0</v>
      </c>
      <c r="AG105" s="1158"/>
      <c r="AH105" s="1172">
        <f>SUM(AH101:AH104)</f>
        <v>0</v>
      </c>
      <c r="AI105" s="1172">
        <f>SUM(AI101:AI104)</f>
        <v>0</v>
      </c>
      <c r="AJ105" s="1172"/>
      <c r="AK105" s="1172">
        <f>SUM(AK101:AK104)</f>
        <v>0</v>
      </c>
      <c r="AL105" s="1163"/>
      <c r="AM105" s="1173">
        <f>SUM(AM101:AM104)</f>
        <v>0</v>
      </c>
      <c r="AN105" s="1173">
        <f>SUM(AN101:AN104)</f>
        <v>0</v>
      </c>
    </row>
    <row r="106" spans="1:40">
      <c r="D106" s="1070"/>
      <c r="E106" s="1070"/>
      <c r="F106" s="1068"/>
      <c r="G106" s="1070"/>
      <c r="H106" s="1140"/>
      <c r="I106" s="1082"/>
      <c r="J106" s="1082"/>
      <c r="K106" s="1082"/>
      <c r="L106" s="1082"/>
      <c r="M106" s="1141"/>
      <c r="N106" s="1082"/>
      <c r="O106" s="1082"/>
      <c r="P106" s="1082"/>
      <c r="Q106" s="1082"/>
      <c r="R106" s="1141"/>
      <c r="S106" s="1166"/>
      <c r="T106" s="1166"/>
      <c r="U106" s="1166"/>
      <c r="V106" s="1166"/>
      <c r="W106" s="1141"/>
      <c r="X106" s="1168"/>
      <c r="Y106" s="1168"/>
      <c r="Z106" s="1168"/>
      <c r="AA106" s="1168"/>
      <c r="AB106" s="1141"/>
      <c r="AC106" s="1168"/>
      <c r="AD106" s="1168"/>
      <c r="AE106" s="1168"/>
      <c r="AF106" s="1168"/>
      <c r="AG106" s="1141"/>
      <c r="AH106" s="1168"/>
      <c r="AI106" s="1168"/>
      <c r="AJ106" s="1168"/>
      <c r="AK106" s="1168"/>
      <c r="AL106" s="1145"/>
      <c r="AM106" s="1169"/>
      <c r="AN106" s="1169"/>
    </row>
    <row r="107" spans="1:40" s="8" customFormat="1" thickBot="1">
      <c r="A107" s="264" t="s">
        <v>3</v>
      </c>
      <c r="B107" s="264"/>
      <c r="C107" s="265"/>
      <c r="D107" s="1071">
        <f>SUM(D98 + D105)</f>
        <v>0</v>
      </c>
      <c r="E107" s="1071">
        <f>SUM(E98 + E105)</f>
        <v>0</v>
      </c>
      <c r="F107" s="1071"/>
      <c r="G107" s="1071">
        <f>SUM(G98 + G105)</f>
        <v>0</v>
      </c>
      <c r="H107" s="1155"/>
      <c r="I107" s="1083">
        <f>SUM(I98 + I105)</f>
        <v>0</v>
      </c>
      <c r="J107" s="1083">
        <f>SUM(J98 + J105)</f>
        <v>0</v>
      </c>
      <c r="K107" s="1083"/>
      <c r="L107" s="1083">
        <f>SUM(L98 + L105)</f>
        <v>0</v>
      </c>
      <c r="M107" s="1174"/>
      <c r="N107" s="1083">
        <f>SUM(N98 + N105)</f>
        <v>0</v>
      </c>
      <c r="O107" s="1083">
        <f>SUM(O98 + O105)</f>
        <v>0</v>
      </c>
      <c r="P107" s="1083"/>
      <c r="Q107" s="1083">
        <f>SUM(Q98 + Q105)</f>
        <v>0</v>
      </c>
      <c r="R107" s="1174"/>
      <c r="S107" s="1175">
        <f>SUM(S98 + S105)</f>
        <v>0</v>
      </c>
      <c r="T107" s="1175">
        <f>SUM(T98 + T105)</f>
        <v>0</v>
      </c>
      <c r="U107" s="1175"/>
      <c r="V107" s="1175">
        <f>SUM(V98 + V105)</f>
        <v>0</v>
      </c>
      <c r="W107" s="1174"/>
      <c r="X107" s="1163">
        <f>SUM(X98 + X105)</f>
        <v>0</v>
      </c>
      <c r="Y107" s="1163">
        <f>SUM(Y98 + Y105)</f>
        <v>0</v>
      </c>
      <c r="Z107" s="1163"/>
      <c r="AA107" s="1163">
        <f>SUM(AA98 + AA105)</f>
        <v>0</v>
      </c>
      <c r="AB107" s="1174"/>
      <c r="AC107" s="1163">
        <f>SUM(AC98 + AC105)</f>
        <v>0</v>
      </c>
      <c r="AD107" s="1163">
        <f>SUM(AD98 + AD105)</f>
        <v>0</v>
      </c>
      <c r="AE107" s="1163"/>
      <c r="AF107" s="1163">
        <f>SUM(AF98 + AF105)</f>
        <v>0</v>
      </c>
      <c r="AG107" s="1174"/>
      <c r="AH107" s="1163">
        <f>SUM(AH98 + AH105)</f>
        <v>0</v>
      </c>
      <c r="AI107" s="1163">
        <f>SUM(AI98 + AI105)</f>
        <v>0</v>
      </c>
      <c r="AJ107" s="1163"/>
      <c r="AK107" s="1163">
        <f>SUM(AK98 + AK105)</f>
        <v>0</v>
      </c>
      <c r="AL107" s="1163"/>
      <c r="AM107" s="1176">
        <f>SUM(AM98 + AM105)</f>
        <v>0</v>
      </c>
      <c r="AN107" s="1176">
        <f>SUM(AN98 + AN105)</f>
        <v>0</v>
      </c>
    </row>
    <row r="108" spans="1:40" s="8" customFormat="1" ht="15.75" thickTop="1">
      <c r="A108" s="264" t="s">
        <v>490</v>
      </c>
      <c r="B108" s="264"/>
      <c r="C108" s="265"/>
      <c r="D108" s="1066">
        <v>0</v>
      </c>
      <c r="E108" s="1066">
        <v>0</v>
      </c>
      <c r="F108" s="1071"/>
      <c r="G108" s="1066">
        <v>0</v>
      </c>
      <c r="H108" s="1155"/>
      <c r="I108" s="1066">
        <v>0</v>
      </c>
      <c r="J108" s="1066">
        <v>0</v>
      </c>
      <c r="K108" s="1083"/>
      <c r="L108" s="1066">
        <v>0</v>
      </c>
      <c r="M108" s="1158"/>
      <c r="N108" s="1066">
        <v>0</v>
      </c>
      <c r="O108" s="1066">
        <v>0</v>
      </c>
      <c r="P108" s="1083"/>
      <c r="Q108" s="1066">
        <v>0</v>
      </c>
      <c r="R108" s="1158"/>
      <c r="S108" s="1066">
        <v>0</v>
      </c>
      <c r="T108" s="1066">
        <v>0</v>
      </c>
      <c r="U108" s="1175"/>
      <c r="V108" s="1066">
        <v>0</v>
      </c>
      <c r="W108" s="1158"/>
      <c r="X108" s="1066">
        <v>0</v>
      </c>
      <c r="Y108" s="1066">
        <v>0</v>
      </c>
      <c r="Z108" s="1163"/>
      <c r="AA108" s="1066">
        <v>0</v>
      </c>
      <c r="AB108" s="1158"/>
      <c r="AC108" s="1066">
        <v>0</v>
      </c>
      <c r="AD108" s="1066">
        <v>0</v>
      </c>
      <c r="AE108" s="1163"/>
      <c r="AF108" s="1066">
        <v>0</v>
      </c>
      <c r="AG108" s="1158"/>
      <c r="AH108" s="1066">
        <v>0</v>
      </c>
      <c r="AI108" s="1066">
        <v>0</v>
      </c>
      <c r="AJ108" s="1163"/>
      <c r="AK108" s="1066">
        <v>0</v>
      </c>
      <c r="AL108" s="1163"/>
      <c r="AM108" s="1177"/>
      <c r="AN108" s="1177"/>
    </row>
    <row r="109" spans="1:40" s="8" customFormat="1" ht="14.25">
      <c r="A109" s="264"/>
      <c r="B109" s="264"/>
      <c r="C109" s="265"/>
      <c r="D109" s="1071"/>
      <c r="E109" s="1071"/>
      <c r="F109" s="1071"/>
      <c r="G109" s="1071"/>
      <c r="H109" s="1155"/>
      <c r="I109" s="1083"/>
      <c r="J109" s="1083"/>
      <c r="K109" s="1083"/>
      <c r="L109" s="1083"/>
      <c r="M109" s="1158"/>
      <c r="N109" s="1083"/>
      <c r="O109" s="1083"/>
      <c r="P109" s="1083"/>
      <c r="Q109" s="1083"/>
      <c r="R109" s="1158"/>
      <c r="S109" s="1175"/>
      <c r="T109" s="1175"/>
      <c r="U109" s="1175"/>
      <c r="V109" s="1175"/>
      <c r="W109" s="1158"/>
      <c r="X109" s="1163"/>
      <c r="Y109" s="1163"/>
      <c r="Z109" s="1163"/>
      <c r="AA109" s="1163"/>
      <c r="AB109" s="1158"/>
      <c r="AC109" s="1163"/>
      <c r="AD109" s="1163"/>
      <c r="AE109" s="1163"/>
      <c r="AF109" s="1163"/>
      <c r="AG109" s="1158"/>
      <c r="AH109" s="1163"/>
      <c r="AI109" s="1163"/>
      <c r="AJ109" s="1163"/>
      <c r="AK109" s="1163"/>
      <c r="AL109" s="1163"/>
      <c r="AM109" s="1177"/>
      <c r="AN109" s="1177"/>
    </row>
    <row r="110" spans="1:40" s="8" customFormat="1" thickBot="1">
      <c r="A110" s="264" t="s">
        <v>263</v>
      </c>
      <c r="B110" s="264"/>
      <c r="C110" s="265"/>
      <c r="D110" s="1072">
        <f>+D107-D108</f>
        <v>0</v>
      </c>
      <c r="E110" s="1072">
        <f>+E107-E108</f>
        <v>0</v>
      </c>
      <c r="F110" s="1071"/>
      <c r="G110" s="1072">
        <f>+G107-G108</f>
        <v>0</v>
      </c>
      <c r="H110" s="1155"/>
      <c r="I110" s="1072">
        <f>+I107-I108</f>
        <v>0</v>
      </c>
      <c r="J110" s="1072">
        <f>+J107-J108</f>
        <v>0</v>
      </c>
      <c r="K110" s="1083"/>
      <c r="L110" s="1072">
        <f>+L107-L108</f>
        <v>0</v>
      </c>
      <c r="M110" s="1158"/>
      <c r="N110" s="1072">
        <f>+N107-N108</f>
        <v>0</v>
      </c>
      <c r="O110" s="1072">
        <f>+O107-O108</f>
        <v>0</v>
      </c>
      <c r="P110" s="1083"/>
      <c r="Q110" s="1072">
        <f>+Q107-Q108</f>
        <v>0</v>
      </c>
      <c r="R110" s="1158"/>
      <c r="S110" s="1072">
        <f>+S107-S108</f>
        <v>0</v>
      </c>
      <c r="T110" s="1072">
        <f>+T107-T108</f>
        <v>0</v>
      </c>
      <c r="U110" s="1175"/>
      <c r="V110" s="1072">
        <f>+V107-V108</f>
        <v>0</v>
      </c>
      <c r="W110" s="1158"/>
      <c r="X110" s="1072">
        <f>+X107-X108</f>
        <v>0</v>
      </c>
      <c r="Y110" s="1072">
        <f>+Y107-Y108</f>
        <v>0</v>
      </c>
      <c r="Z110" s="1163"/>
      <c r="AA110" s="1072">
        <f>+AA107-AA108</f>
        <v>0</v>
      </c>
      <c r="AB110" s="1158"/>
      <c r="AC110" s="1072">
        <f>+AC107-AC108</f>
        <v>0</v>
      </c>
      <c r="AD110" s="1072">
        <f>+AD107-AD108</f>
        <v>0</v>
      </c>
      <c r="AE110" s="1163"/>
      <c r="AF110" s="1072">
        <f>+AF107-AF108</f>
        <v>0</v>
      </c>
      <c r="AG110" s="1158"/>
      <c r="AH110" s="1072">
        <f>+AH107-AH108</f>
        <v>0</v>
      </c>
      <c r="AI110" s="1072">
        <f>+AI107-AI108</f>
        <v>0</v>
      </c>
      <c r="AJ110" s="1163"/>
      <c r="AK110" s="1072">
        <f>+AK107-AK108</f>
        <v>0</v>
      </c>
      <c r="AL110" s="1163"/>
      <c r="AM110" s="1177"/>
      <c r="AN110" s="1177"/>
    </row>
    <row r="111" spans="1:40" s="8" customFormat="1" thickTop="1">
      <c r="A111" s="264"/>
      <c r="B111" s="264"/>
      <c r="C111" s="265"/>
      <c r="D111" s="1071"/>
      <c r="E111" s="1071"/>
      <c r="F111" s="1071"/>
      <c r="G111" s="1071"/>
      <c r="H111" s="1155"/>
      <c r="I111" s="1083"/>
      <c r="J111" s="1083"/>
      <c r="K111" s="1083"/>
      <c r="L111" s="1083"/>
      <c r="M111" s="1158"/>
      <c r="N111" s="1083"/>
      <c r="O111" s="1083"/>
      <c r="P111" s="1083"/>
      <c r="Q111" s="1083"/>
      <c r="R111" s="1158"/>
      <c r="S111" s="1175"/>
      <c r="T111" s="1175"/>
      <c r="U111" s="1175"/>
      <c r="V111" s="1175"/>
      <c r="W111" s="1158"/>
      <c r="X111" s="1163"/>
      <c r="Y111" s="1163"/>
      <c r="Z111" s="1163"/>
      <c r="AA111" s="1163"/>
      <c r="AB111" s="1158"/>
      <c r="AC111" s="1163"/>
      <c r="AD111" s="1163"/>
      <c r="AE111" s="1163"/>
      <c r="AF111" s="1163"/>
      <c r="AG111" s="1158"/>
      <c r="AH111" s="1163"/>
      <c r="AI111" s="1163"/>
      <c r="AJ111" s="1163"/>
      <c r="AK111" s="1163"/>
      <c r="AL111" s="1163"/>
      <c r="AM111" s="1177"/>
      <c r="AN111" s="1177"/>
    </row>
    <row r="112" spans="1:40" s="8" customFormat="1" thickBot="1">
      <c r="A112" s="264"/>
      <c r="B112" s="264" t="s">
        <v>169</v>
      </c>
      <c r="C112" s="265"/>
      <c r="D112" s="1071"/>
      <c r="E112" s="1158"/>
      <c r="F112" s="1071"/>
      <c r="G112" s="1178">
        <v>0</v>
      </c>
      <c r="H112" s="1155"/>
      <c r="I112" s="1083"/>
      <c r="J112" s="1083"/>
      <c r="K112" s="1083"/>
      <c r="L112" s="1179">
        <v>0</v>
      </c>
      <c r="M112" s="1158"/>
      <c r="N112" s="1083"/>
      <c r="O112" s="1083"/>
      <c r="P112" s="1083"/>
      <c r="Q112" s="1179">
        <v>0</v>
      </c>
      <c r="R112" s="1158"/>
      <c r="S112" s="1175"/>
      <c r="T112" s="1175"/>
      <c r="U112" s="1175"/>
      <c r="V112" s="1180">
        <v>0</v>
      </c>
      <c r="W112" s="1158"/>
      <c r="X112" s="1163"/>
      <c r="Y112" s="1163"/>
      <c r="Z112" s="1163"/>
      <c r="AA112" s="1181">
        <v>0</v>
      </c>
      <c r="AB112" s="1158"/>
      <c r="AC112" s="1163"/>
      <c r="AD112" s="1163"/>
      <c r="AE112" s="1163"/>
      <c r="AF112" s="1181">
        <v>0</v>
      </c>
      <c r="AG112" s="1158"/>
      <c r="AH112" s="1163"/>
      <c r="AI112" s="1163"/>
      <c r="AJ112" s="1163"/>
      <c r="AK112" s="1181">
        <v>0</v>
      </c>
      <c r="AL112" s="1182"/>
      <c r="AM112" s="1177"/>
      <c r="AN112" s="1176">
        <f>G112+Q112+V112+AA112+AF112+AK112+L112</f>
        <v>0</v>
      </c>
    </row>
    <row r="113" spans="1:40" ht="15.75" thickTop="1">
      <c r="D113" s="1069"/>
      <c r="E113" s="1069"/>
      <c r="F113" s="1070"/>
      <c r="G113" s="1183"/>
      <c r="H113" s="1140"/>
      <c r="I113" s="1184"/>
      <c r="J113" s="1184"/>
      <c r="K113" s="1080"/>
      <c r="L113" s="1184"/>
      <c r="M113" s="1141"/>
      <c r="N113" s="1184"/>
      <c r="O113" s="1184"/>
      <c r="P113" s="1080"/>
      <c r="Q113" s="1184"/>
      <c r="R113" s="1141"/>
      <c r="S113" s="1185"/>
      <c r="T113" s="1185"/>
      <c r="U113" s="1143"/>
      <c r="V113" s="1185"/>
      <c r="W113" s="1141"/>
      <c r="X113" s="1186"/>
      <c r="Y113" s="1186"/>
      <c r="Z113" s="1145"/>
      <c r="AA113" s="1186"/>
      <c r="AB113" s="1141"/>
      <c r="AC113" s="1186"/>
      <c r="AD113" s="1186"/>
      <c r="AE113" s="1145"/>
      <c r="AF113" s="1186"/>
      <c r="AG113" s="1141"/>
      <c r="AH113" s="1186"/>
      <c r="AI113" s="1186"/>
      <c r="AJ113" s="1145"/>
      <c r="AK113" s="1186"/>
      <c r="AL113" s="1145"/>
      <c r="AM113" s="1147"/>
      <c r="AN113" s="1147"/>
    </row>
    <row r="114" spans="1:40">
      <c r="D114" s="1069"/>
      <c r="E114" s="1069"/>
      <c r="F114" s="1070"/>
      <c r="G114" s="1069"/>
      <c r="H114" s="1187"/>
      <c r="I114" s="1081"/>
      <c r="J114" s="1081"/>
      <c r="K114" s="1082"/>
      <c r="L114" s="1081"/>
      <c r="M114" s="1141"/>
      <c r="N114" s="1081"/>
      <c r="O114" s="1081"/>
      <c r="P114" s="1082"/>
      <c r="Q114" s="1081"/>
      <c r="R114" s="1141"/>
      <c r="S114" s="1165"/>
      <c r="T114" s="1165"/>
      <c r="U114" s="1166"/>
      <c r="V114" s="1165"/>
      <c r="W114" s="1141"/>
      <c r="X114" s="1167"/>
      <c r="Y114" s="1167"/>
      <c r="Z114" s="1168"/>
      <c r="AA114" s="1167"/>
      <c r="AB114" s="1141"/>
      <c r="AC114" s="1167"/>
      <c r="AD114" s="1167"/>
      <c r="AE114" s="1168"/>
      <c r="AF114" s="1167"/>
      <c r="AG114" s="1141"/>
      <c r="AH114" s="1167"/>
      <c r="AI114" s="1167"/>
      <c r="AJ114" s="1168"/>
      <c r="AK114" s="1167"/>
      <c r="AL114" s="1145"/>
      <c r="AM114" s="1169"/>
      <c r="AN114" s="1169"/>
    </row>
    <row r="115" spans="1:40">
      <c r="A115" s="8"/>
      <c r="B115" s="8"/>
      <c r="C115" s="265"/>
      <c r="D115" s="1188"/>
      <c r="E115" s="1188"/>
      <c r="F115" s="1070"/>
      <c r="G115" s="1188"/>
      <c r="H115" s="1155"/>
      <c r="I115" s="1189"/>
      <c r="J115" s="1189"/>
      <c r="K115" s="1083"/>
      <c r="L115" s="1189"/>
      <c r="M115" s="1141"/>
      <c r="N115" s="1189"/>
      <c r="O115" s="1189"/>
      <c r="P115" s="1083"/>
      <c r="Q115" s="1189"/>
      <c r="R115" s="1141"/>
      <c r="S115" s="1190"/>
      <c r="T115" s="1190"/>
      <c r="U115" s="1175"/>
      <c r="V115" s="1190"/>
      <c r="W115" s="1141"/>
      <c r="X115" s="1191"/>
      <c r="Y115" s="1191"/>
      <c r="Z115" s="1163"/>
      <c r="AA115" s="1191"/>
      <c r="AB115" s="1141"/>
      <c r="AC115" s="1191"/>
      <c r="AD115" s="1191"/>
      <c r="AE115" s="1163"/>
      <c r="AF115" s="1191"/>
      <c r="AG115" s="1141"/>
      <c r="AH115" s="1191"/>
      <c r="AI115" s="1191"/>
      <c r="AJ115" s="1163"/>
      <c r="AK115" s="1191"/>
      <c r="AL115" s="1163"/>
      <c r="AM115" s="1177"/>
      <c r="AN115" s="1177"/>
    </row>
    <row r="116" spans="1:40">
      <c r="A116" s="8"/>
      <c r="B116" s="8"/>
      <c r="C116" s="265"/>
      <c r="D116" s="436"/>
      <c r="E116" s="436"/>
      <c r="F116" s="278"/>
      <c r="G116" s="436"/>
      <c r="H116" s="276"/>
      <c r="I116" s="437"/>
      <c r="J116" s="437"/>
      <c r="K116" s="349"/>
      <c r="L116" s="437"/>
      <c r="N116" s="438"/>
      <c r="O116" s="438"/>
      <c r="P116" s="440"/>
      <c r="Q116" s="438"/>
      <c r="S116" s="439"/>
      <c r="T116" s="439"/>
      <c r="U116" s="441"/>
      <c r="V116" s="439"/>
      <c r="X116" s="439"/>
      <c r="Y116" s="439"/>
      <c r="Z116" s="441"/>
      <c r="AA116" s="439"/>
      <c r="AC116" s="439"/>
      <c r="AD116" s="439"/>
      <c r="AE116" s="441"/>
      <c r="AF116" s="439"/>
      <c r="AG116" s="441"/>
      <c r="AH116" s="781"/>
      <c r="AI116" s="781"/>
    </row>
    <row r="117" spans="1:40">
      <c r="H117" s="251"/>
      <c r="K117" s="214"/>
      <c r="P117" s="214"/>
      <c r="U117" s="214"/>
      <c r="Z117" s="214"/>
      <c r="AE117" s="214"/>
    </row>
    <row r="118" spans="1:40">
      <c r="K118" s="214"/>
      <c r="P118" s="214"/>
      <c r="U118" s="214"/>
      <c r="Z118" s="214"/>
      <c r="AE118" s="214"/>
    </row>
    <row r="119" spans="1:40">
      <c r="K119" s="214"/>
      <c r="P119" s="214"/>
      <c r="U119" s="214"/>
      <c r="Z119" s="214"/>
      <c r="AE119" s="214"/>
    </row>
    <row r="120" spans="1:40">
      <c r="K120" s="214"/>
      <c r="P120" s="214"/>
      <c r="U120" s="214"/>
      <c r="Z120" s="214"/>
      <c r="AE120" s="214"/>
    </row>
    <row r="121" spans="1:40">
      <c r="K121" s="214"/>
      <c r="P121" s="214"/>
      <c r="U121" s="214"/>
      <c r="Z121" s="214"/>
      <c r="AE121" s="214"/>
    </row>
    <row r="122" spans="1:40">
      <c r="K122" s="214"/>
      <c r="P122" s="214"/>
      <c r="U122" s="214"/>
      <c r="Z122" s="214"/>
      <c r="AE122" s="214"/>
    </row>
    <row r="123" spans="1:40">
      <c r="K123" s="214"/>
      <c r="P123" s="214"/>
      <c r="U123" s="214"/>
      <c r="Z123" s="214"/>
      <c r="AE123" s="214"/>
    </row>
    <row r="124" spans="1:40">
      <c r="K124" s="214"/>
      <c r="P124" s="214"/>
      <c r="U124" s="214"/>
      <c r="Z124" s="214"/>
      <c r="AE124" s="214"/>
    </row>
    <row r="125" spans="1:40">
      <c r="K125" s="214"/>
      <c r="P125" s="214"/>
      <c r="U125" s="214"/>
      <c r="Z125" s="214"/>
      <c r="AE125" s="214"/>
    </row>
    <row r="126" spans="1:40">
      <c r="K126" s="214"/>
      <c r="P126" s="214"/>
      <c r="U126" s="214"/>
      <c r="Z126" s="214"/>
      <c r="AE126" s="214"/>
    </row>
    <row r="127" spans="1:40">
      <c r="K127" s="214"/>
      <c r="P127" s="214"/>
      <c r="U127" s="214"/>
      <c r="Z127" s="214"/>
      <c r="AE127" s="214"/>
    </row>
    <row r="128" spans="1:40">
      <c r="K128" s="214"/>
      <c r="P128" s="214"/>
      <c r="U128" s="214"/>
      <c r="Z128" s="214"/>
      <c r="AE128" s="214"/>
    </row>
    <row r="129" spans="11:31">
      <c r="K129" s="214"/>
      <c r="P129" s="214"/>
      <c r="U129" s="214"/>
      <c r="Z129" s="214"/>
      <c r="AE129" s="214"/>
    </row>
    <row r="130" spans="11:31">
      <c r="K130" s="214"/>
      <c r="P130" s="214"/>
      <c r="U130" s="214"/>
      <c r="Z130" s="214"/>
      <c r="AE130" s="214"/>
    </row>
    <row r="131" spans="11:31">
      <c r="K131" s="214"/>
      <c r="P131" s="214"/>
      <c r="U131" s="214"/>
      <c r="Z131" s="214"/>
      <c r="AE131" s="214"/>
    </row>
  </sheetData>
  <mergeCells count="13">
    <mergeCell ref="AH12:AK12"/>
    <mergeCell ref="AC12:AF12"/>
    <mergeCell ref="D12:G12"/>
    <mergeCell ref="D10:G10"/>
    <mergeCell ref="O7:T7"/>
    <mergeCell ref="Y7:AD7"/>
    <mergeCell ref="I10:L10"/>
    <mergeCell ref="I12:L12"/>
    <mergeCell ref="X10:AA10"/>
    <mergeCell ref="AI7:AN7"/>
    <mergeCell ref="E7:J7"/>
    <mergeCell ref="AC10:AF10"/>
    <mergeCell ref="AH10:AK10"/>
  </mergeCells>
  <conditionalFormatting sqref="D110">
    <cfRule type="cellIs" dxfId="34" priority="21" operator="notEqual">
      <formula>0</formula>
    </cfRule>
  </conditionalFormatting>
  <conditionalFormatting sqref="E110">
    <cfRule type="cellIs" dxfId="33" priority="20" operator="notEqual">
      <formula>0</formula>
    </cfRule>
  </conditionalFormatting>
  <conditionalFormatting sqref="G110">
    <cfRule type="cellIs" dxfId="32" priority="19" operator="notEqual">
      <formula>0</formula>
    </cfRule>
  </conditionalFormatting>
  <conditionalFormatting sqref="N110">
    <cfRule type="cellIs" dxfId="31" priority="18" operator="notEqual">
      <formula>0</formula>
    </cfRule>
  </conditionalFormatting>
  <conditionalFormatting sqref="O110">
    <cfRule type="cellIs" dxfId="30" priority="17" operator="notEqual">
      <formula>0</formula>
    </cfRule>
  </conditionalFormatting>
  <conditionalFormatting sqref="Q110">
    <cfRule type="cellIs" dxfId="29" priority="16" operator="notEqual">
      <formula>0</formula>
    </cfRule>
  </conditionalFormatting>
  <conditionalFormatting sqref="S110">
    <cfRule type="cellIs" dxfId="28" priority="15" operator="notEqual">
      <formula>0</formula>
    </cfRule>
  </conditionalFormatting>
  <conditionalFormatting sqref="T110">
    <cfRule type="cellIs" dxfId="27" priority="14" operator="notEqual">
      <formula>0</formula>
    </cfRule>
  </conditionalFormatting>
  <conditionalFormatting sqref="V110">
    <cfRule type="cellIs" dxfId="26" priority="13" operator="notEqual">
      <formula>0</formula>
    </cfRule>
  </conditionalFormatting>
  <conditionalFormatting sqref="X110">
    <cfRule type="cellIs" dxfId="25" priority="12" operator="notEqual">
      <formula>0</formula>
    </cfRule>
  </conditionalFormatting>
  <conditionalFormatting sqref="Y110">
    <cfRule type="cellIs" dxfId="24" priority="11" operator="notEqual">
      <formula>0</formula>
    </cfRule>
  </conditionalFormatting>
  <conditionalFormatting sqref="AA110">
    <cfRule type="cellIs" dxfId="23" priority="10" operator="notEqual">
      <formula>0</formula>
    </cfRule>
  </conditionalFormatting>
  <conditionalFormatting sqref="AC110">
    <cfRule type="cellIs" dxfId="22" priority="9" operator="notEqual">
      <formula>0</formula>
    </cfRule>
  </conditionalFormatting>
  <conditionalFormatting sqref="AD110">
    <cfRule type="cellIs" dxfId="21" priority="8" operator="notEqual">
      <formula>0</formula>
    </cfRule>
  </conditionalFormatting>
  <conditionalFormatting sqref="AF110">
    <cfRule type="cellIs" dxfId="20" priority="7" operator="notEqual">
      <formula>0</formula>
    </cfRule>
  </conditionalFormatting>
  <conditionalFormatting sqref="AH110">
    <cfRule type="cellIs" dxfId="19" priority="6" operator="notEqual">
      <formula>0</formula>
    </cfRule>
  </conditionalFormatting>
  <conditionalFormatting sqref="AI110">
    <cfRule type="cellIs" dxfId="18" priority="5" operator="notEqual">
      <formula>0</formula>
    </cfRule>
  </conditionalFormatting>
  <conditionalFormatting sqref="AK110">
    <cfRule type="cellIs" dxfId="17" priority="4" operator="notEqual">
      <formula>0</formula>
    </cfRule>
  </conditionalFormatting>
  <conditionalFormatting sqref="I110">
    <cfRule type="cellIs" dxfId="16" priority="3" operator="notEqual">
      <formula>0</formula>
    </cfRule>
  </conditionalFormatting>
  <conditionalFormatting sqref="J110">
    <cfRule type="cellIs" dxfId="15" priority="2" operator="notEqual">
      <formula>0</formula>
    </cfRule>
  </conditionalFormatting>
  <conditionalFormatting sqref="L110">
    <cfRule type="cellIs" dxfId="14" priority="1" operator="notEqual">
      <formula>0</formula>
    </cfRule>
  </conditionalFormatting>
  <printOptions horizontalCentered="1"/>
  <pageMargins left="0.25" right="0.25" top="0.5" bottom="0.5" header="0.3" footer="0.3"/>
  <pageSetup scale="59" fitToHeight="0" orientation="landscape" r:id="rId1"/>
  <headerFooter>
    <oddFooter>&amp;L&amp;10&amp;F / &amp;A, &amp;P / &amp;N&amp;R&amp;"Times New Roman,Regular"&amp;10Rev. 7/08/2015</oddFooter>
  </headerFooter>
  <colBreaks count="3" manualBreakCount="3">
    <brk id="12" max="1048575" man="1"/>
    <brk id="22" max="114" man="1"/>
    <brk id="32" max="11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G52"/>
  <sheetViews>
    <sheetView topLeftCell="B21" zoomScaleNormal="100" workbookViewId="0">
      <selection activeCell="F41" sqref="F41"/>
    </sheetView>
  </sheetViews>
  <sheetFormatPr defaultColWidth="9.140625" defaultRowHeight="15"/>
  <cols>
    <col min="1" max="1" width="13" style="3" customWidth="1"/>
    <col min="2" max="2" width="21" style="3" customWidth="1"/>
    <col min="3" max="3" width="19.140625" style="3" customWidth="1"/>
    <col min="4" max="4" width="24.5703125" style="3" customWidth="1"/>
    <col min="5" max="5" width="21.7109375" style="13" customWidth="1"/>
    <col min="6" max="7" width="21.7109375" style="3" customWidth="1"/>
    <col min="8" max="16384" width="9.140625" style="3"/>
  </cols>
  <sheetData>
    <row r="1" spans="1:7" s="4" customFormat="1" ht="18.75">
      <c r="A1" s="93" t="s">
        <v>8</v>
      </c>
      <c r="B1" s="93"/>
      <c r="C1" s="103" t="str">
        <f>'Summary cost &amp; pymt per CMS '!B3</f>
        <v>Hospital Name</v>
      </c>
      <c r="D1" s="96"/>
      <c r="E1" s="96"/>
      <c r="F1" s="148"/>
    </row>
    <row r="2" spans="1:7" s="4" customFormat="1" ht="20.25">
      <c r="A2" s="94" t="s">
        <v>9</v>
      </c>
      <c r="B2" s="93"/>
      <c r="C2" s="103" t="str">
        <f>'Summary cost &amp; pymt per CMS '!B4</f>
        <v>7 digit Medicaid #</v>
      </c>
      <c r="D2" s="96"/>
      <c r="E2" s="96"/>
      <c r="F2" s="225"/>
      <c r="G2" s="223"/>
    </row>
    <row r="3" spans="1:7" s="4" customFormat="1" ht="18.75">
      <c r="A3" s="95" t="s">
        <v>10</v>
      </c>
      <c r="B3" s="93"/>
      <c r="C3" s="774" t="str">
        <f>'Summary cost &amp; pymt per CMS '!B5</f>
        <v>0/00/0000</v>
      </c>
      <c r="D3" s="96"/>
      <c r="E3" s="96"/>
      <c r="F3" s="147"/>
    </row>
    <row r="4" spans="1:7" s="4" customFormat="1" ht="14.25">
      <c r="A4" s="11"/>
      <c r="E4" s="10"/>
    </row>
    <row r="5" spans="1:7" s="4" customFormat="1" ht="14.25">
      <c r="A5" s="137" t="s">
        <v>99</v>
      </c>
      <c r="E5" s="10"/>
      <c r="F5" s="14" t="s">
        <v>157</v>
      </c>
      <c r="G5" s="127" t="str">
        <f>'OP Analysis Rev Codes - EIDR'!I5</f>
        <v>00/00/0000</v>
      </c>
    </row>
    <row r="6" spans="1:7" s="4" customFormat="1" thickBot="1">
      <c r="A6" s="11"/>
      <c r="E6" s="10"/>
    </row>
    <row r="7" spans="1:7" ht="21.75" thickTop="1" thickBot="1">
      <c r="A7" s="12"/>
      <c r="B7" s="632" t="s">
        <v>269</v>
      </c>
      <c r="E7" s="1268" t="s">
        <v>462</v>
      </c>
      <c r="F7" s="1269"/>
      <c r="G7" s="1270"/>
    </row>
    <row r="8" spans="1:7" s="15" customFormat="1" ht="15.75" thickTop="1">
      <c r="A8" s="22"/>
      <c r="B8" s="22"/>
      <c r="C8" s="22"/>
      <c r="D8" s="48"/>
      <c r="E8" s="294" t="s">
        <v>128</v>
      </c>
      <c r="F8" s="294"/>
      <c r="G8" s="294"/>
    </row>
    <row r="9" spans="1:7" ht="38.25" customHeight="1">
      <c r="A9" s="40" t="s">
        <v>24</v>
      </c>
      <c r="B9" s="27" t="s">
        <v>25</v>
      </c>
      <c r="C9" s="29" t="s">
        <v>26</v>
      </c>
      <c r="D9" s="203"/>
      <c r="E9" s="297" t="s">
        <v>18</v>
      </c>
      <c r="F9" s="297" t="s">
        <v>17</v>
      </c>
      <c r="G9" s="297" t="s">
        <v>27</v>
      </c>
    </row>
    <row r="10" spans="1:7">
      <c r="A10" s="43"/>
      <c r="B10" s="28"/>
      <c r="C10" s="36" t="s">
        <v>53</v>
      </c>
      <c r="D10" s="56"/>
      <c r="E10" s="332" t="s">
        <v>139</v>
      </c>
      <c r="F10" s="332" t="s">
        <v>100</v>
      </c>
      <c r="G10" s="332" t="s">
        <v>139</v>
      </c>
    </row>
    <row r="11" spans="1:7" s="4" customFormat="1" ht="14.25">
      <c r="A11" s="44"/>
      <c r="B11" s="37"/>
      <c r="C11" s="38"/>
      <c r="D11" s="39"/>
      <c r="E11" s="333"/>
      <c r="F11" s="333"/>
      <c r="G11" s="333"/>
    </row>
    <row r="12" spans="1:7" s="24" customFormat="1" ht="14.25">
      <c r="A12" s="150">
        <v>50</v>
      </c>
      <c r="B12" s="631" t="s">
        <v>46</v>
      </c>
      <c r="C12" s="1015">
        <f t="shared" ref="C12:C39" si="0">VLOOKUP($A12,Per_Diems_CCRs,4,FALSE)</f>
        <v>0</v>
      </c>
      <c r="D12" s="204"/>
      <c r="E12" s="740">
        <f t="shared" ref="E12:E39" ca="1" si="1">SUMIF(Medicaid_OP_Detail,$A12,Medicaid_OP_Charges)</f>
        <v>0</v>
      </c>
      <c r="F12" s="740">
        <f ca="1">ROUND(C12*E12,0)</f>
        <v>0</v>
      </c>
      <c r="G12" s="740">
        <f t="shared" ref="G12:G39" ca="1" si="2">SUMIF(Medicaid_OP_Detail,$A12,Medicaid_OP_Payments)</f>
        <v>0</v>
      </c>
    </row>
    <row r="13" spans="1:7" s="136" customFormat="1" ht="14.25">
      <c r="A13" s="150">
        <v>51</v>
      </c>
      <c r="B13" s="631" t="s">
        <v>47</v>
      </c>
      <c r="C13" s="1015">
        <f t="shared" si="0"/>
        <v>0</v>
      </c>
      <c r="D13" s="204"/>
      <c r="E13" s="740">
        <f t="shared" ca="1" si="1"/>
        <v>0</v>
      </c>
      <c r="F13" s="740">
        <f ca="1">ROUND(C13*E13,0)</f>
        <v>0</v>
      </c>
      <c r="G13" s="740">
        <f t="shared" ca="1" si="2"/>
        <v>0</v>
      </c>
    </row>
    <row r="14" spans="1:7" s="24" customFormat="1" ht="14.25">
      <c r="A14" s="150">
        <v>52</v>
      </c>
      <c r="B14" s="631" t="s">
        <v>112</v>
      </c>
      <c r="C14" s="1015">
        <f t="shared" si="0"/>
        <v>0</v>
      </c>
      <c r="D14" s="204"/>
      <c r="E14" s="740">
        <f t="shared" ca="1" si="1"/>
        <v>0</v>
      </c>
      <c r="F14" s="740">
        <f t="shared" ref="F14:F38" ca="1" si="3">ROUND(C14*E14,0)</f>
        <v>0</v>
      </c>
      <c r="G14" s="740">
        <f t="shared" ca="1" si="2"/>
        <v>0</v>
      </c>
    </row>
    <row r="15" spans="1:7" s="24" customFormat="1" ht="14.25">
      <c r="A15" s="150">
        <v>53</v>
      </c>
      <c r="B15" s="631" t="s">
        <v>48</v>
      </c>
      <c r="C15" s="1015">
        <f t="shared" si="0"/>
        <v>0</v>
      </c>
      <c r="D15" s="204"/>
      <c r="E15" s="740">
        <f t="shared" ca="1" si="1"/>
        <v>0</v>
      </c>
      <c r="F15" s="740">
        <f t="shared" ca="1" si="3"/>
        <v>0</v>
      </c>
      <c r="G15" s="740">
        <f t="shared" ca="1" si="2"/>
        <v>0</v>
      </c>
    </row>
    <row r="16" spans="1:7" s="4" customFormat="1" ht="14.25">
      <c r="A16" s="150">
        <v>54</v>
      </c>
      <c r="B16" s="631" t="s">
        <v>31</v>
      </c>
      <c r="C16" s="1015">
        <f t="shared" si="0"/>
        <v>0</v>
      </c>
      <c r="D16" s="204"/>
      <c r="E16" s="740">
        <f t="shared" ca="1" si="1"/>
        <v>0</v>
      </c>
      <c r="F16" s="740">
        <f t="shared" ca="1" si="3"/>
        <v>0</v>
      </c>
      <c r="G16" s="740">
        <f t="shared" ca="1" si="2"/>
        <v>0</v>
      </c>
    </row>
    <row r="17" spans="1:7" s="136" customFormat="1" ht="14.25">
      <c r="A17" s="150">
        <v>55</v>
      </c>
      <c r="B17" s="631" t="s">
        <v>107</v>
      </c>
      <c r="C17" s="1015">
        <f t="shared" si="0"/>
        <v>0</v>
      </c>
      <c r="D17" s="204"/>
      <c r="E17" s="740">
        <f t="shared" ca="1" si="1"/>
        <v>0</v>
      </c>
      <c r="F17" s="740">
        <f ca="1">ROUND(C17*E17,0)</f>
        <v>0</v>
      </c>
      <c r="G17" s="740">
        <f t="shared" ca="1" si="2"/>
        <v>0</v>
      </c>
    </row>
    <row r="18" spans="1:7" s="24" customFormat="1" ht="14.25">
      <c r="A18" s="150">
        <v>56</v>
      </c>
      <c r="B18" s="631" t="s">
        <v>49</v>
      </c>
      <c r="C18" s="1015">
        <f t="shared" si="0"/>
        <v>0</v>
      </c>
      <c r="D18" s="204"/>
      <c r="E18" s="740">
        <f t="shared" ca="1" si="1"/>
        <v>0</v>
      </c>
      <c r="F18" s="740">
        <f t="shared" ca="1" si="3"/>
        <v>0</v>
      </c>
      <c r="G18" s="740">
        <f t="shared" ca="1" si="2"/>
        <v>0</v>
      </c>
    </row>
    <row r="19" spans="1:7">
      <c r="A19" s="150">
        <v>57</v>
      </c>
      <c r="B19" s="631" t="s">
        <v>113</v>
      </c>
      <c r="C19" s="1015">
        <f t="shared" si="0"/>
        <v>0</v>
      </c>
      <c r="D19" s="204"/>
      <c r="E19" s="740">
        <f t="shared" ca="1" si="1"/>
        <v>0</v>
      </c>
      <c r="F19" s="740">
        <f t="shared" ca="1" si="3"/>
        <v>0</v>
      </c>
      <c r="G19" s="740">
        <f t="shared" ca="1" si="2"/>
        <v>0</v>
      </c>
    </row>
    <row r="20" spans="1:7">
      <c r="A20" s="150">
        <v>58</v>
      </c>
      <c r="B20" s="631" t="s">
        <v>114</v>
      </c>
      <c r="C20" s="1015">
        <f t="shared" si="0"/>
        <v>0</v>
      </c>
      <c r="D20" s="204"/>
      <c r="E20" s="740">
        <f t="shared" ca="1" si="1"/>
        <v>0</v>
      </c>
      <c r="F20" s="740">
        <f t="shared" ca="1" si="3"/>
        <v>0</v>
      </c>
      <c r="G20" s="740">
        <f t="shared" ca="1" si="2"/>
        <v>0</v>
      </c>
    </row>
    <row r="21" spans="1:7">
      <c r="A21" s="150">
        <v>59</v>
      </c>
      <c r="B21" s="631" t="s">
        <v>108</v>
      </c>
      <c r="C21" s="1015">
        <f t="shared" si="0"/>
        <v>0</v>
      </c>
      <c r="D21" s="204"/>
      <c r="E21" s="740">
        <f t="shared" ca="1" si="1"/>
        <v>0</v>
      </c>
      <c r="F21" s="740">
        <f t="shared" ca="1" si="3"/>
        <v>0</v>
      </c>
      <c r="G21" s="740">
        <f t="shared" ca="1" si="2"/>
        <v>0</v>
      </c>
    </row>
    <row r="22" spans="1:7">
      <c r="A22" s="150">
        <v>60</v>
      </c>
      <c r="B22" s="631" t="s">
        <v>32</v>
      </c>
      <c r="C22" s="1015">
        <f t="shared" si="0"/>
        <v>0</v>
      </c>
      <c r="D22" s="204"/>
      <c r="E22" s="740">
        <f t="shared" ca="1" si="1"/>
        <v>0</v>
      </c>
      <c r="F22" s="740">
        <f t="shared" ca="1" si="3"/>
        <v>0</v>
      </c>
      <c r="G22" s="740">
        <f t="shared" ca="1" si="2"/>
        <v>0</v>
      </c>
    </row>
    <row r="23" spans="1:7">
      <c r="A23" s="150">
        <v>62</v>
      </c>
      <c r="B23" s="631" t="s">
        <v>118</v>
      </c>
      <c r="C23" s="1015">
        <f t="shared" si="0"/>
        <v>0</v>
      </c>
      <c r="D23" s="204"/>
      <c r="E23" s="740">
        <f t="shared" ca="1" si="1"/>
        <v>0</v>
      </c>
      <c r="F23" s="740">
        <f t="shared" ca="1" si="3"/>
        <v>0</v>
      </c>
      <c r="G23" s="740">
        <f t="shared" ca="1" si="2"/>
        <v>0</v>
      </c>
    </row>
    <row r="24" spans="1:7" s="23" customFormat="1">
      <c r="A24" s="150">
        <v>63</v>
      </c>
      <c r="B24" s="631" t="s">
        <v>167</v>
      </c>
      <c r="C24" s="1015">
        <f t="shared" si="0"/>
        <v>0</v>
      </c>
      <c r="D24" s="204"/>
      <c r="E24" s="740">
        <f t="shared" ca="1" si="1"/>
        <v>0</v>
      </c>
      <c r="F24" s="740">
        <f t="shared" ca="1" si="3"/>
        <v>0</v>
      </c>
      <c r="G24" s="740">
        <f t="shared" ca="1" si="2"/>
        <v>0</v>
      </c>
    </row>
    <row r="25" spans="1:7" s="23" customFormat="1">
      <c r="A25" s="150">
        <v>64</v>
      </c>
      <c r="B25" s="631" t="s">
        <v>33</v>
      </c>
      <c r="C25" s="1015">
        <f t="shared" si="0"/>
        <v>0</v>
      </c>
      <c r="D25" s="204"/>
      <c r="E25" s="740">
        <f t="shared" ca="1" si="1"/>
        <v>0</v>
      </c>
      <c r="F25" s="740">
        <f t="shared" ca="1" si="3"/>
        <v>0</v>
      </c>
      <c r="G25" s="740">
        <f t="shared" ca="1" si="2"/>
        <v>0</v>
      </c>
    </row>
    <row r="26" spans="1:7" s="139" customFormat="1">
      <c r="A26" s="150">
        <v>65</v>
      </c>
      <c r="B26" s="631" t="s">
        <v>34</v>
      </c>
      <c r="C26" s="1015">
        <f t="shared" si="0"/>
        <v>0</v>
      </c>
      <c r="D26" s="204"/>
      <c r="E26" s="740">
        <f t="shared" ca="1" si="1"/>
        <v>0</v>
      </c>
      <c r="F26" s="740">
        <f ca="1">ROUND(C26*E26,0)</f>
        <v>0</v>
      </c>
      <c r="G26" s="740">
        <f t="shared" ca="1" si="2"/>
        <v>0</v>
      </c>
    </row>
    <row r="27" spans="1:7" s="139" customFormat="1">
      <c r="A27" s="150">
        <v>66</v>
      </c>
      <c r="B27" s="631" t="s">
        <v>35</v>
      </c>
      <c r="C27" s="1015">
        <f t="shared" si="0"/>
        <v>0</v>
      </c>
      <c r="D27" s="204"/>
      <c r="E27" s="740">
        <f t="shared" ca="1" si="1"/>
        <v>0</v>
      </c>
      <c r="F27" s="740">
        <f ca="1">ROUND(C27*E27,0)</f>
        <v>0</v>
      </c>
      <c r="G27" s="740">
        <f t="shared" ca="1" si="2"/>
        <v>0</v>
      </c>
    </row>
    <row r="28" spans="1:7" s="139" customFormat="1">
      <c r="A28" s="150">
        <v>67</v>
      </c>
      <c r="B28" s="631" t="s">
        <v>50</v>
      </c>
      <c r="C28" s="1015">
        <f t="shared" si="0"/>
        <v>0</v>
      </c>
      <c r="D28" s="204"/>
      <c r="E28" s="740">
        <f t="shared" ca="1" si="1"/>
        <v>0</v>
      </c>
      <c r="F28" s="740">
        <f ca="1">ROUND(C28*E28,0)</f>
        <v>0</v>
      </c>
      <c r="G28" s="740">
        <f t="shared" ca="1" si="2"/>
        <v>0</v>
      </c>
    </row>
    <row r="29" spans="1:7" s="139" customFormat="1">
      <c r="A29" s="150">
        <v>68</v>
      </c>
      <c r="B29" s="631" t="s">
        <v>109</v>
      </c>
      <c r="C29" s="1015">
        <f t="shared" si="0"/>
        <v>0</v>
      </c>
      <c r="D29" s="204"/>
      <c r="E29" s="740">
        <f t="shared" ca="1" si="1"/>
        <v>0</v>
      </c>
      <c r="F29" s="740">
        <f ca="1">ROUND(C29*E29,0)</f>
        <v>0</v>
      </c>
      <c r="G29" s="740">
        <f t="shared" ca="1" si="2"/>
        <v>0</v>
      </c>
    </row>
    <row r="30" spans="1:7">
      <c r="A30" s="150">
        <v>69</v>
      </c>
      <c r="B30" s="631" t="s">
        <v>36</v>
      </c>
      <c r="C30" s="1015">
        <f t="shared" si="0"/>
        <v>0</v>
      </c>
      <c r="D30" s="204"/>
      <c r="E30" s="740">
        <f t="shared" ca="1" si="1"/>
        <v>0</v>
      </c>
      <c r="F30" s="740">
        <f t="shared" ca="1" si="3"/>
        <v>0</v>
      </c>
      <c r="G30" s="740">
        <f t="shared" ca="1" si="2"/>
        <v>0</v>
      </c>
    </row>
    <row r="31" spans="1:7" s="23" customFormat="1">
      <c r="A31" s="150">
        <v>70</v>
      </c>
      <c r="B31" s="631" t="s">
        <v>51</v>
      </c>
      <c r="C31" s="1015">
        <f t="shared" si="0"/>
        <v>0</v>
      </c>
      <c r="D31" s="204"/>
      <c r="E31" s="740">
        <f t="shared" ca="1" si="1"/>
        <v>0</v>
      </c>
      <c r="F31" s="740">
        <f t="shared" ca="1" si="3"/>
        <v>0</v>
      </c>
      <c r="G31" s="740">
        <f t="shared" ca="1" si="2"/>
        <v>0</v>
      </c>
    </row>
    <row r="32" spans="1:7">
      <c r="A32" s="150">
        <v>71</v>
      </c>
      <c r="B32" s="631" t="s">
        <v>116</v>
      </c>
      <c r="C32" s="1015">
        <f t="shared" si="0"/>
        <v>0</v>
      </c>
      <c r="D32" s="204"/>
      <c r="E32" s="740">
        <f t="shared" ca="1" si="1"/>
        <v>0</v>
      </c>
      <c r="F32" s="740">
        <f t="shared" ca="1" si="3"/>
        <v>0</v>
      </c>
      <c r="G32" s="740">
        <f t="shared" ca="1" si="2"/>
        <v>0</v>
      </c>
    </row>
    <row r="33" spans="1:7" s="139" customFormat="1">
      <c r="A33" s="150">
        <v>72</v>
      </c>
      <c r="B33" s="631" t="s">
        <v>117</v>
      </c>
      <c r="C33" s="1015">
        <f t="shared" si="0"/>
        <v>0</v>
      </c>
      <c r="D33" s="204"/>
      <c r="E33" s="740">
        <f t="shared" ca="1" si="1"/>
        <v>0</v>
      </c>
      <c r="F33" s="740">
        <f ca="1">ROUND(C33*E33,0)</f>
        <v>0</v>
      </c>
      <c r="G33" s="740">
        <f t="shared" ca="1" si="2"/>
        <v>0</v>
      </c>
    </row>
    <row r="34" spans="1:7">
      <c r="A34" s="150">
        <v>73</v>
      </c>
      <c r="B34" s="631" t="s">
        <v>120</v>
      </c>
      <c r="C34" s="1015">
        <f t="shared" si="0"/>
        <v>0</v>
      </c>
      <c r="D34" s="204"/>
      <c r="E34" s="740">
        <f t="shared" ca="1" si="1"/>
        <v>0</v>
      </c>
      <c r="F34" s="740">
        <f ca="1">ROUND(C34*E34,0)</f>
        <v>0</v>
      </c>
      <c r="G34" s="740">
        <f t="shared" ca="1" si="2"/>
        <v>0</v>
      </c>
    </row>
    <row r="35" spans="1:7" s="23" customFormat="1">
      <c r="A35" s="150">
        <v>74</v>
      </c>
      <c r="B35" s="631" t="s">
        <v>52</v>
      </c>
      <c r="C35" s="1015">
        <f t="shared" si="0"/>
        <v>0</v>
      </c>
      <c r="D35" s="204"/>
      <c r="E35" s="740">
        <f t="shared" ca="1" si="1"/>
        <v>0</v>
      </c>
      <c r="F35" s="740">
        <f t="shared" ca="1" si="3"/>
        <v>0</v>
      </c>
      <c r="G35" s="740">
        <f t="shared" ca="1" si="2"/>
        <v>0</v>
      </c>
    </row>
    <row r="36" spans="1:7" s="139" customFormat="1">
      <c r="A36" s="150">
        <v>90</v>
      </c>
      <c r="B36" s="631" t="s">
        <v>59</v>
      </c>
      <c r="C36" s="1015">
        <f t="shared" si="0"/>
        <v>0</v>
      </c>
      <c r="D36" s="204"/>
      <c r="E36" s="740">
        <f t="shared" ca="1" si="1"/>
        <v>0</v>
      </c>
      <c r="F36" s="740">
        <f t="shared" ca="1" si="3"/>
        <v>0</v>
      </c>
      <c r="G36" s="740">
        <f t="shared" ca="1" si="2"/>
        <v>0</v>
      </c>
    </row>
    <row r="37" spans="1:7" s="139" customFormat="1">
      <c r="A37" s="150">
        <v>91</v>
      </c>
      <c r="B37" s="631" t="s">
        <v>37</v>
      </c>
      <c r="C37" s="1015">
        <f t="shared" si="0"/>
        <v>0</v>
      </c>
      <c r="D37" s="204"/>
      <c r="E37" s="740">
        <f t="shared" ca="1" si="1"/>
        <v>0</v>
      </c>
      <c r="F37" s="740">
        <f t="shared" ca="1" si="3"/>
        <v>0</v>
      </c>
      <c r="G37" s="740">
        <f t="shared" ca="1" si="2"/>
        <v>0</v>
      </c>
    </row>
    <row r="38" spans="1:7" s="23" customFormat="1">
      <c r="A38" s="150">
        <v>92</v>
      </c>
      <c r="B38" s="631" t="s">
        <v>38</v>
      </c>
      <c r="C38" s="1015">
        <f t="shared" si="0"/>
        <v>0</v>
      </c>
      <c r="D38" s="204"/>
      <c r="E38" s="740">
        <f t="shared" ca="1" si="1"/>
        <v>0</v>
      </c>
      <c r="F38" s="740">
        <f t="shared" ca="1" si="3"/>
        <v>0</v>
      </c>
      <c r="G38" s="740">
        <f t="shared" ca="1" si="2"/>
        <v>0</v>
      </c>
    </row>
    <row r="39" spans="1:7">
      <c r="A39" s="150">
        <v>95</v>
      </c>
      <c r="B39" s="631" t="s">
        <v>97</v>
      </c>
      <c r="C39" s="1015">
        <f t="shared" si="0"/>
        <v>0</v>
      </c>
      <c r="D39" s="204"/>
      <c r="E39" s="340">
        <f t="shared" ca="1" si="1"/>
        <v>0</v>
      </c>
      <c r="F39" s="340">
        <f ca="1">ROUND(C39*E39,0)</f>
        <v>0</v>
      </c>
      <c r="G39" s="340">
        <f t="shared" ca="1" si="2"/>
        <v>0</v>
      </c>
    </row>
    <row r="40" spans="1:7" ht="15.75" thickBot="1">
      <c r="A40" s="42"/>
      <c r="B40" s="6" t="s">
        <v>54</v>
      </c>
      <c r="C40" s="739">
        <f>SUM(C11:C39)</f>
        <v>0</v>
      </c>
      <c r="D40" s="18"/>
      <c r="E40" s="741">
        <f ca="1">IF(SUM(E12:E39)&lt;&gt;'OP Analysis Rev Codes - EIDR'!AM107,"                   Error",SUM(E12:E39))</f>
        <v>0</v>
      </c>
      <c r="F40" s="741">
        <f ca="1">SUM(F12:F39)</f>
        <v>0</v>
      </c>
      <c r="G40" s="741">
        <f ca="1">SUM(G12:G39)</f>
        <v>0</v>
      </c>
    </row>
    <row r="41" spans="1:7" s="138" customFormat="1" ht="15.75" thickTop="1">
      <c r="A41" s="34" t="s">
        <v>41</v>
      </c>
      <c r="B41" s="54" t="s">
        <v>265</v>
      </c>
      <c r="C41" s="1015">
        <f ca="1">SUMIF(A12:C39,60,C12:C39)</f>
        <v>0</v>
      </c>
      <c r="D41" s="18"/>
      <c r="E41" s="741">
        <f>-SUMIFS(Medicaid_OP_Charges,Medicaid_OP_RevCodes,"&gt;=" &amp; 300,Medicaid_OP_RevCodes,"&lt;=" &amp; 312)</f>
        <v>0</v>
      </c>
      <c r="F41" s="740">
        <f t="shared" ref="F41" ca="1" si="4">ROUND(C41*E41,0)</f>
        <v>0</v>
      </c>
      <c r="G41" s="741">
        <f>-SUMIFS(Medicaid_OP_Payments,Medicaid_OP_RevCodes,"&gt;=" &amp; 300,Medicaid_OP_RevCodes,"&lt;=" &amp; 312)</f>
        <v>0</v>
      </c>
    </row>
    <row r="42" spans="1:7">
      <c r="A42" s="34" t="s">
        <v>41</v>
      </c>
      <c r="B42" s="54" t="s">
        <v>97</v>
      </c>
      <c r="C42" s="32"/>
      <c r="D42" s="19"/>
      <c r="E42" s="340">
        <f ca="1">-E39</f>
        <v>0</v>
      </c>
      <c r="F42" s="340">
        <f ca="1">-F39</f>
        <v>0</v>
      </c>
      <c r="G42" s="340">
        <f ca="1">-G39</f>
        <v>0</v>
      </c>
    </row>
    <row r="43" spans="1:7" ht="15.75" thickBot="1">
      <c r="A43" s="45"/>
      <c r="B43" s="6" t="s">
        <v>55</v>
      </c>
      <c r="C43" s="33"/>
      <c r="D43" s="18"/>
      <c r="E43" s="742">
        <f ca="1">SUM(E40:E42)</f>
        <v>0</v>
      </c>
      <c r="F43" s="335">
        <f ca="1">SUM(F40:F42)</f>
        <v>0</v>
      </c>
      <c r="G43" s="337">
        <f ca="1">SUM(G40:G42)</f>
        <v>0</v>
      </c>
    </row>
    <row r="44" spans="1:7" ht="15.75" thickTop="1">
      <c r="A44" s="35" t="s">
        <v>43</v>
      </c>
      <c r="B44" s="145" t="s">
        <v>266</v>
      </c>
      <c r="C44" s="30"/>
      <c r="D44" s="627"/>
      <c r="E44" s="339"/>
      <c r="F44" s="340">
        <f ca="1">ROUND(F43*0.1,0)</f>
        <v>0</v>
      </c>
      <c r="G44" s="334"/>
    </row>
    <row r="45" spans="1:7">
      <c r="A45" s="46"/>
      <c r="B45" s="26" t="s">
        <v>56</v>
      </c>
      <c r="C45" s="22"/>
      <c r="D45" s="56"/>
      <c r="E45" s="341"/>
      <c r="F45" s="741">
        <f ca="1">SUM(F43:F44)</f>
        <v>0</v>
      </c>
      <c r="G45" s="335"/>
    </row>
    <row r="46" spans="1:7" s="529" customFormat="1">
      <c r="A46" s="46" t="s">
        <v>267</v>
      </c>
      <c r="B46" s="26" t="s">
        <v>268</v>
      </c>
      <c r="C46" s="543"/>
      <c r="D46" s="56"/>
      <c r="E46" s="341"/>
      <c r="F46" s="628"/>
      <c r="G46" s="744">
        <v>0</v>
      </c>
    </row>
    <row r="47" spans="1:7">
      <c r="A47" s="35" t="s">
        <v>43</v>
      </c>
      <c r="B47" s="52" t="s">
        <v>57</v>
      </c>
      <c r="C47" s="30"/>
      <c r="D47" s="20"/>
      <c r="E47" s="339"/>
      <c r="F47" s="629"/>
      <c r="G47" s="745">
        <f>+'OP Analysis Rev Codes - EIDR'!AN112</f>
        <v>0</v>
      </c>
    </row>
    <row r="48" spans="1:7" ht="15.75" thickBot="1">
      <c r="A48" s="42"/>
      <c r="B48" s="31" t="s">
        <v>58</v>
      </c>
      <c r="C48" s="31"/>
      <c r="D48" s="21"/>
      <c r="E48" s="342"/>
      <c r="F48" s="743">
        <f ca="1">SUM(F45:F47)</f>
        <v>0</v>
      </c>
      <c r="G48" s="742">
        <f ca="1">SUM(G43:G47)</f>
        <v>0</v>
      </c>
    </row>
    <row r="49" spans="1:7" ht="15.75" thickTop="1">
      <c r="A49" s="22"/>
      <c r="B49" s="22"/>
      <c r="C49" s="22"/>
      <c r="D49" s="48"/>
      <c r="E49" s="331"/>
      <c r="F49" s="331"/>
      <c r="G49" s="331"/>
    </row>
    <row r="50" spans="1:7">
      <c r="D50" s="277"/>
      <c r="E50" s="343"/>
      <c r="F50" s="277"/>
      <c r="G50" s="277"/>
    </row>
    <row r="51" spans="1:7">
      <c r="A51" s="105"/>
      <c r="B51" s="105"/>
    </row>
    <row r="52" spans="1:7">
      <c r="A52" s="106"/>
      <c r="B52" s="106"/>
    </row>
  </sheetData>
  <mergeCells count="1">
    <mergeCell ref="E7:G7"/>
  </mergeCells>
  <printOptions horizontalCentered="1"/>
  <pageMargins left="0.45" right="0.45" top="0.5" bottom="0.5" header="0.3" footer="0.3"/>
  <pageSetup scale="71" orientation="landscape" r:id="rId1"/>
  <headerFooter>
    <oddFooter>&amp;L&amp;10&amp;F / &amp;A, &amp;P/&amp;N&amp;R&amp;10Rev. 7/08/2015</oddFooter>
  </headerFooter>
  <extLst>
    <ext xmlns:x14="http://schemas.microsoft.com/office/spreadsheetml/2009/9/main" uri="{78C0D931-6437-407d-A8EE-F0AAD7539E65}">
      <x14:conditionalFormattings>
        <x14:conditionalFormatting xmlns:xm="http://schemas.microsoft.com/office/excel/2006/main">
          <x14:cfRule type="cellIs" priority="2" operator="notEqual" id="{53A039B8-CA74-482F-BBE5-5FD4DB69A89D}">
            <xm:f>'OP Analysis Rev Codes - EIDR'!$AM$107</xm:f>
            <x14:dxf>
              <font>
                <b/>
                <i val="0"/>
                <color theme="0"/>
              </font>
              <fill>
                <patternFill>
                  <bgColor rgb="FFFF0000"/>
                </patternFill>
              </fill>
            </x14:dxf>
          </x14:cfRule>
          <xm:sqref>E40</xm:sqref>
        </x14:conditionalFormatting>
        <x14:conditionalFormatting xmlns:xm="http://schemas.microsoft.com/office/excel/2006/main">
          <x14:cfRule type="cellIs" priority="1" operator="notEqual" id="{CA39B272-57E7-4BBE-9435-9875ECFB8944}">
            <xm:f>'OP Analysis Rev Codes - EIDR'!$AN$107</xm:f>
            <x14:dxf>
              <fill>
                <patternFill>
                  <bgColor rgb="FFFF0000"/>
                </patternFill>
              </fill>
            </x14:dxf>
          </x14:cfRule>
          <xm:sqref>G40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75"/>
  <sheetViews>
    <sheetView zoomScaleNormal="100" zoomScaleSheetLayoutView="90" workbookViewId="0">
      <selection activeCell="F30" sqref="F30"/>
    </sheetView>
  </sheetViews>
  <sheetFormatPr defaultColWidth="9.140625" defaultRowHeight="15"/>
  <cols>
    <col min="1" max="1" width="59.28515625" style="529" customWidth="1"/>
    <col min="2" max="2" width="44.140625" style="853" customWidth="1"/>
    <col min="3" max="3" width="16.7109375" style="5" bestFit="1" customWidth="1"/>
    <col min="4" max="4" width="4.7109375" style="529" bestFit="1" customWidth="1"/>
    <col min="5" max="5" width="2" style="529" customWidth="1"/>
    <col min="6" max="6" width="13.5703125" style="5" customWidth="1"/>
    <col min="7" max="7" width="3.7109375" style="529" customWidth="1"/>
    <col min="8" max="16384" width="9.140625" style="529"/>
  </cols>
  <sheetData>
    <row r="1" spans="1:8" ht="15.75">
      <c r="A1" s="802" t="s">
        <v>336</v>
      </c>
      <c r="B1" s="803"/>
      <c r="C1" s="804"/>
      <c r="D1" s="768"/>
      <c r="E1" s="768"/>
      <c r="F1" s="804"/>
    </row>
    <row r="2" spans="1:8" ht="20.25">
      <c r="A2" s="805" t="s">
        <v>337</v>
      </c>
      <c r="B2" s="803"/>
      <c r="C2" s="804"/>
      <c r="D2" s="768"/>
      <c r="E2" s="768"/>
      <c r="F2" s="804"/>
    </row>
    <row r="3" spans="1:8" ht="20.25">
      <c r="A3" s="805"/>
      <c r="B3" s="803"/>
      <c r="C3" s="806"/>
      <c r="D3" s="768"/>
      <c r="E3" s="768"/>
      <c r="F3" s="804"/>
    </row>
    <row r="4" spans="1:8">
      <c r="A4" s="807" t="s">
        <v>8</v>
      </c>
      <c r="B4" s="808" t="str">
        <f>'Summary cost &amp; pymt per CMS '!B3:G3</f>
        <v>Hospital Name</v>
      </c>
      <c r="C4" s="768"/>
      <c r="D4" s="768"/>
      <c r="E4" s="768"/>
      <c r="F4" s="768"/>
    </row>
    <row r="5" spans="1:8">
      <c r="A5" s="809" t="s">
        <v>9</v>
      </c>
      <c r="B5" s="808" t="str">
        <f>'Summary cost &amp; pymt per CMS '!B4:G4</f>
        <v>7 digit Medicaid #</v>
      </c>
    </row>
    <row r="6" spans="1:8" ht="15.75" thickBot="1">
      <c r="A6" s="810" t="s">
        <v>10</v>
      </c>
      <c r="B6" s="811" t="str">
        <f>'Summary cost &amp; pymt per CMS '!B5:G5</f>
        <v>0/00/0000</v>
      </c>
      <c r="C6" s="768"/>
      <c r="D6" s="768"/>
      <c r="E6" s="768"/>
      <c r="F6" s="768"/>
    </row>
    <row r="7" spans="1:8" ht="21.75" thickTop="1" thickBot="1">
      <c r="A7" s="812" t="s">
        <v>338</v>
      </c>
      <c r="B7" s="803"/>
      <c r="C7" s="632" t="s">
        <v>269</v>
      </c>
      <c r="E7" s="142"/>
      <c r="F7" s="813"/>
    </row>
    <row r="8" spans="1:8" ht="21" thickTop="1">
      <c r="A8" s="814"/>
      <c r="B8" s="223"/>
      <c r="C8" s="519"/>
      <c r="D8" s="768"/>
      <c r="E8" s="768"/>
      <c r="F8" s="768"/>
    </row>
    <row r="9" spans="1:8">
      <c r="A9" s="812" t="s">
        <v>339</v>
      </c>
      <c r="B9" s="803"/>
      <c r="C9" s="813" t="s">
        <v>340</v>
      </c>
      <c r="D9" s="768"/>
      <c r="E9" s="144"/>
      <c r="F9" s="813" t="s">
        <v>341</v>
      </c>
      <c r="H9" s="14"/>
    </row>
    <row r="10" spans="1:8">
      <c r="A10" s="815" t="s">
        <v>342</v>
      </c>
      <c r="B10" s="816"/>
      <c r="C10" s="817"/>
      <c r="D10" s="818"/>
      <c r="E10" s="819"/>
      <c r="F10" s="820"/>
    </row>
    <row r="11" spans="1:8">
      <c r="A11" s="821" t="s">
        <v>343</v>
      </c>
      <c r="B11" s="822" t="s">
        <v>344</v>
      </c>
      <c r="C11" s="823">
        <v>1</v>
      </c>
      <c r="D11" s="824"/>
      <c r="E11" s="142"/>
      <c r="F11" s="825">
        <v>1</v>
      </c>
    </row>
    <row r="12" spans="1:8">
      <c r="A12" s="821" t="s">
        <v>345</v>
      </c>
      <c r="B12" s="822" t="s">
        <v>346</v>
      </c>
      <c r="C12" s="823">
        <v>0</v>
      </c>
      <c r="D12" s="824"/>
      <c r="E12" s="142"/>
      <c r="F12" s="825">
        <v>0</v>
      </c>
    </row>
    <row r="13" spans="1:8">
      <c r="A13" s="821" t="s">
        <v>347</v>
      </c>
      <c r="B13" s="822" t="s">
        <v>348</v>
      </c>
      <c r="C13" s="823">
        <v>0</v>
      </c>
      <c r="D13" s="824"/>
      <c r="E13" s="142"/>
      <c r="F13" s="826"/>
    </row>
    <row r="14" spans="1:8">
      <c r="A14" s="821" t="s">
        <v>349</v>
      </c>
      <c r="B14" s="822" t="s">
        <v>350</v>
      </c>
      <c r="C14" s="827">
        <f>IF(C17&gt;0,'Medicare Fee for Service'!N54,0)</f>
        <v>0</v>
      </c>
      <c r="D14" s="828"/>
      <c r="E14" s="829"/>
      <c r="F14" s="830">
        <f>IF(F19&gt;0,'Medicare Fee for Service'!N54,0)</f>
        <v>0</v>
      </c>
    </row>
    <row r="15" spans="1:8" ht="15.75" thickBot="1">
      <c r="A15" s="821" t="s">
        <v>351</v>
      </c>
      <c r="B15" s="822"/>
      <c r="C15" s="831">
        <f>SUM(C11:C14)</f>
        <v>1</v>
      </c>
      <c r="D15" s="832" t="s">
        <v>352</v>
      </c>
      <c r="E15" s="833"/>
      <c r="F15" s="834">
        <f>SUM(F11:F14)</f>
        <v>1</v>
      </c>
    </row>
    <row r="16" spans="1:8" ht="15.75" thickTop="1">
      <c r="A16" s="835" t="s">
        <v>353</v>
      </c>
      <c r="B16" s="822"/>
      <c r="C16" s="836"/>
      <c r="D16" s="837"/>
      <c r="E16" s="838"/>
      <c r="F16" s="839"/>
    </row>
    <row r="17" spans="1:6">
      <c r="A17" s="821" t="s">
        <v>354</v>
      </c>
      <c r="B17" s="840" t="s">
        <v>355</v>
      </c>
      <c r="C17" s="841">
        <v>0</v>
      </c>
      <c r="D17" s="837"/>
      <c r="E17" s="838"/>
      <c r="F17" s="826"/>
    </row>
    <row r="18" spans="1:6">
      <c r="A18" s="821" t="s">
        <v>356</v>
      </c>
      <c r="B18" s="822" t="s">
        <v>357</v>
      </c>
      <c r="C18" s="841">
        <v>0</v>
      </c>
      <c r="D18" s="837"/>
      <c r="E18" s="838"/>
      <c r="F18" s="826"/>
    </row>
    <row r="19" spans="1:6">
      <c r="A19" s="821" t="s">
        <v>358</v>
      </c>
      <c r="B19" s="842" t="s">
        <v>359</v>
      </c>
      <c r="C19" s="843"/>
      <c r="D19" s="837"/>
      <c r="E19" s="838"/>
      <c r="F19" s="825">
        <v>0</v>
      </c>
    </row>
    <row r="20" spans="1:6">
      <c r="A20" s="821" t="s">
        <v>360</v>
      </c>
      <c r="B20" s="842" t="s">
        <v>361</v>
      </c>
      <c r="C20" s="843"/>
      <c r="D20" s="837"/>
      <c r="E20" s="838"/>
      <c r="F20" s="825">
        <v>0</v>
      </c>
    </row>
    <row r="21" spans="1:6">
      <c r="A21" s="821" t="s">
        <v>362</v>
      </c>
      <c r="B21" s="822" t="s">
        <v>363</v>
      </c>
      <c r="C21" s="827">
        <f>IF(C17&gt;0,'Medicare Fee for Service'!H62,0)</f>
        <v>0</v>
      </c>
      <c r="D21" s="844"/>
      <c r="E21" s="845"/>
      <c r="F21" s="830">
        <f>IF(F19&gt;0,'Medicare Fee for Service'!H62,0)</f>
        <v>0</v>
      </c>
    </row>
    <row r="22" spans="1:6" ht="15.75" thickBot="1">
      <c r="A22" s="821" t="s">
        <v>364</v>
      </c>
      <c r="B22" s="822" t="s">
        <v>0</v>
      </c>
      <c r="C22" s="846">
        <f>SUM(C17:C21)</f>
        <v>0</v>
      </c>
      <c r="D22" s="832" t="s">
        <v>365</v>
      </c>
      <c r="E22" s="833"/>
      <c r="F22" s="834">
        <f>SUM(F17:F21)</f>
        <v>0</v>
      </c>
    </row>
    <row r="23" spans="1:6" ht="15.75" thickTop="1">
      <c r="A23" s="835" t="s">
        <v>366</v>
      </c>
      <c r="B23" s="847"/>
      <c r="C23" s="848">
        <f>C22/C$15</f>
        <v>0</v>
      </c>
      <c r="D23" s="849" t="s">
        <v>367</v>
      </c>
      <c r="E23" s="850"/>
      <c r="F23" s="851">
        <f>F22/F15</f>
        <v>0</v>
      </c>
    </row>
    <row r="24" spans="1:6">
      <c r="A24" s="6"/>
      <c r="B24" s="822"/>
      <c r="C24" s="852"/>
      <c r="D24" s="838"/>
      <c r="E24" s="838"/>
      <c r="F24" s="852"/>
    </row>
    <row r="25" spans="1:6">
      <c r="A25" s="853"/>
      <c r="B25" s="854"/>
      <c r="C25" s="855"/>
      <c r="D25" s="856"/>
      <c r="E25" s="856"/>
      <c r="F25" s="857"/>
    </row>
    <row r="26" spans="1:6">
      <c r="A26" s="858" t="s">
        <v>368</v>
      </c>
      <c r="B26" s="859" t="s">
        <v>369</v>
      </c>
      <c r="C26" s="860">
        <v>0</v>
      </c>
      <c r="D26" s="861"/>
      <c r="E26" s="862"/>
      <c r="F26" s="863"/>
    </row>
    <row r="27" spans="1:6">
      <c r="A27" s="821" t="s">
        <v>370</v>
      </c>
      <c r="B27" s="822" t="s">
        <v>371</v>
      </c>
      <c r="C27" s="841">
        <v>0</v>
      </c>
      <c r="D27" s="838"/>
      <c r="E27" s="864"/>
      <c r="F27" s="826"/>
    </row>
    <row r="28" spans="1:6">
      <c r="A28" s="821" t="s">
        <v>372</v>
      </c>
      <c r="B28" s="822" t="s">
        <v>373</v>
      </c>
      <c r="C28" s="841">
        <v>0</v>
      </c>
      <c r="D28" s="838"/>
      <c r="E28" s="864"/>
      <c r="F28" s="826"/>
    </row>
    <row r="29" spans="1:6">
      <c r="A29" s="821" t="s">
        <v>372</v>
      </c>
      <c r="B29" s="842" t="s">
        <v>374</v>
      </c>
      <c r="C29" s="841">
        <v>0</v>
      </c>
      <c r="D29" s="838"/>
      <c r="E29" s="864"/>
      <c r="F29" s="826"/>
    </row>
    <row r="30" spans="1:6">
      <c r="A30" s="821" t="s">
        <v>375</v>
      </c>
      <c r="B30" s="822" t="s">
        <v>376</v>
      </c>
      <c r="C30" s="865">
        <f>IF(C17&gt;0,'Medicare Fee for Service'!N60,0)</f>
        <v>0</v>
      </c>
      <c r="D30" s="838"/>
      <c r="E30" s="864"/>
      <c r="F30" s="826"/>
    </row>
    <row r="31" spans="1:6" ht="15.75" thickBot="1">
      <c r="A31" s="821" t="s">
        <v>377</v>
      </c>
      <c r="B31" s="822"/>
      <c r="C31" s="866">
        <f>SUM(C26:C30)</f>
        <v>0</v>
      </c>
      <c r="D31" s="838" t="s">
        <v>378</v>
      </c>
      <c r="E31" s="864"/>
      <c r="F31" s="826"/>
    </row>
    <row r="32" spans="1:6" ht="15.75" thickTop="1">
      <c r="A32" s="867" t="s">
        <v>379</v>
      </c>
      <c r="B32" s="847"/>
      <c r="C32" s="848">
        <f>C31/C$15</f>
        <v>0</v>
      </c>
      <c r="D32" s="856" t="s">
        <v>380</v>
      </c>
      <c r="E32" s="868"/>
      <c r="F32" s="869"/>
    </row>
    <row r="33" spans="1:7">
      <c r="A33" s="870"/>
      <c r="B33" s="822"/>
      <c r="C33" s="852"/>
      <c r="D33" s="838"/>
      <c r="E33" s="838"/>
      <c r="F33" s="852"/>
    </row>
    <row r="34" spans="1:7">
      <c r="A34" s="870"/>
      <c r="B34" s="822"/>
      <c r="C34" s="852"/>
      <c r="D34" s="838"/>
      <c r="E34" s="838"/>
      <c r="F34" s="852"/>
    </row>
    <row r="35" spans="1:7">
      <c r="A35" s="871" t="s">
        <v>381</v>
      </c>
      <c r="B35" s="859" t="s">
        <v>382</v>
      </c>
      <c r="C35" s="872">
        <f>IF(C17&gt;0,'IP Analysis-Cost Report Summary'!L59,0)</f>
        <v>0</v>
      </c>
      <c r="D35" s="873" t="s">
        <v>383</v>
      </c>
      <c r="E35" s="861"/>
      <c r="F35" s="874">
        <f>IF(F19&gt;0,'IP Analysis-Cost Report Summary'!L59,0)</f>
        <v>0</v>
      </c>
    </row>
    <row r="36" spans="1:7">
      <c r="A36" s="821" t="s">
        <v>384</v>
      </c>
      <c r="B36" s="822" t="s">
        <v>385</v>
      </c>
      <c r="C36" s="848">
        <f>C32</f>
        <v>0</v>
      </c>
      <c r="D36" s="837"/>
      <c r="E36" s="838"/>
      <c r="F36" s="875">
        <f>F23</f>
        <v>0</v>
      </c>
    </row>
    <row r="37" spans="1:7" ht="15.75" thickBot="1">
      <c r="A37" s="876" t="s">
        <v>386</v>
      </c>
      <c r="B37" s="822" t="s">
        <v>0</v>
      </c>
      <c r="C37" s="877">
        <f>ROUND(C35*C36,0)</f>
        <v>0</v>
      </c>
      <c r="D37" s="837" t="s">
        <v>387</v>
      </c>
      <c r="E37" s="838"/>
      <c r="F37" s="878">
        <f>ROUND(F35*F36,0)</f>
        <v>0</v>
      </c>
    </row>
    <row r="38" spans="1:7" ht="15.75" thickTop="1">
      <c r="A38" s="879"/>
      <c r="B38" s="822"/>
      <c r="C38" s="836"/>
      <c r="D38" s="837"/>
      <c r="E38" s="838"/>
      <c r="F38" s="839"/>
    </row>
    <row r="39" spans="1:7">
      <c r="A39" s="880" t="s">
        <v>564</v>
      </c>
      <c r="B39" s="847" t="s">
        <v>388</v>
      </c>
      <c r="C39" s="881">
        <f>IF(C17&gt;0,'IP Analysis-Cost Report Summary'!M61,0)</f>
        <v>0</v>
      </c>
      <c r="D39" s="882" t="s">
        <v>389</v>
      </c>
      <c r="E39" s="856"/>
      <c r="F39" s="869"/>
    </row>
    <row r="40" spans="1:7">
      <c r="A40" s="883"/>
      <c r="B40" s="854"/>
      <c r="C40" s="884"/>
      <c r="D40" s="525"/>
      <c r="E40" s="838"/>
      <c r="F40" s="884"/>
    </row>
    <row r="41" spans="1:7">
      <c r="A41" s="853"/>
      <c r="B41" s="854"/>
      <c r="C41" s="884"/>
      <c r="D41" s="525"/>
      <c r="E41" s="838"/>
      <c r="F41" s="884"/>
    </row>
    <row r="42" spans="1:7">
      <c r="A42" s="871" t="s">
        <v>390</v>
      </c>
      <c r="B42" s="859" t="s">
        <v>391</v>
      </c>
      <c r="C42" s="872">
        <f>ROUND(+C35*C23,0)</f>
        <v>0</v>
      </c>
      <c r="D42" s="873"/>
      <c r="E42" s="861"/>
      <c r="F42" s="863"/>
    </row>
    <row r="43" spans="1:7">
      <c r="A43" s="876" t="s">
        <v>392</v>
      </c>
      <c r="B43" s="822" t="s">
        <v>393</v>
      </c>
      <c r="C43" s="885">
        <f>IF(C37&lt;C39,C37,C39)</f>
        <v>0</v>
      </c>
      <c r="D43" s="837"/>
      <c r="E43" s="838"/>
      <c r="F43" s="826"/>
    </row>
    <row r="44" spans="1:7" s="8" customFormat="1">
      <c r="A44" s="835" t="s">
        <v>394</v>
      </c>
      <c r="B44" s="886"/>
      <c r="C44" s="887">
        <f>SUM(C42:C43)</f>
        <v>0</v>
      </c>
      <c r="D44" s="882" t="s">
        <v>395</v>
      </c>
      <c r="E44" s="856"/>
      <c r="F44" s="869"/>
      <c r="G44" s="529"/>
    </row>
    <row r="45" spans="1:7">
      <c r="A45" s="853"/>
      <c r="B45" s="854"/>
      <c r="C45" s="855"/>
      <c r="D45" s="525"/>
      <c r="E45" s="838"/>
      <c r="F45" s="855"/>
      <c r="G45" s="8"/>
    </row>
    <row r="46" spans="1:7">
      <c r="A46" s="853" t="s">
        <v>396</v>
      </c>
      <c r="B46" s="854"/>
      <c r="C46" s="888">
        <f>C35-C44</f>
        <v>0</v>
      </c>
      <c r="D46" s="525"/>
      <c r="E46" s="838"/>
      <c r="F46" s="889">
        <f>F35-F37</f>
        <v>0</v>
      </c>
    </row>
    <row r="47" spans="1:7">
      <c r="A47" s="853"/>
      <c r="B47" s="854"/>
      <c r="C47" s="768"/>
      <c r="D47" s="525"/>
      <c r="E47" s="838"/>
      <c r="F47" s="768"/>
    </row>
    <row r="48" spans="1:7">
      <c r="A48" s="5"/>
      <c r="B48" s="854"/>
      <c r="C48" s="768"/>
      <c r="D48" s="525"/>
      <c r="E48" s="838"/>
      <c r="F48" s="529"/>
    </row>
    <row r="49" spans="1:6">
      <c r="A49" s="5"/>
      <c r="B49" s="854"/>
      <c r="C49" s="768"/>
      <c r="D49" s="141"/>
      <c r="E49" s="143"/>
      <c r="F49" s="529"/>
    </row>
    <row r="50" spans="1:6">
      <c r="A50" s="5"/>
      <c r="B50" s="854"/>
      <c r="C50" s="768"/>
      <c r="D50" s="141"/>
      <c r="E50" s="143"/>
      <c r="F50" s="529"/>
    </row>
    <row r="51" spans="1:6">
      <c r="A51" s="5"/>
      <c r="C51" s="768"/>
      <c r="D51" s="141"/>
      <c r="E51" s="143"/>
      <c r="F51" s="529"/>
    </row>
    <row r="52" spans="1:6">
      <c r="A52" s="5"/>
      <c r="C52" s="768"/>
      <c r="D52" s="768"/>
      <c r="E52" s="142"/>
      <c r="F52" s="529"/>
    </row>
    <row r="53" spans="1:6">
      <c r="A53" s="5"/>
      <c r="C53" s="768"/>
      <c r="D53" s="768"/>
      <c r="E53" s="142"/>
      <c r="F53" s="529"/>
    </row>
    <row r="54" spans="1:6">
      <c r="A54" s="5"/>
      <c r="C54" s="768"/>
      <c r="D54" s="768"/>
      <c r="E54" s="142"/>
      <c r="F54" s="529"/>
    </row>
    <row r="55" spans="1:6">
      <c r="A55" s="5"/>
      <c r="C55" s="768"/>
      <c r="D55" s="768"/>
      <c r="E55" s="142"/>
      <c r="F55" s="529"/>
    </row>
    <row r="56" spans="1:6">
      <c r="A56" s="5"/>
      <c r="C56" s="768"/>
      <c r="D56" s="768"/>
      <c r="E56" s="142"/>
      <c r="F56" s="529"/>
    </row>
    <row r="57" spans="1:6">
      <c r="A57" s="5"/>
      <c r="C57" s="768"/>
      <c r="D57" s="768"/>
      <c r="E57" s="142"/>
      <c r="F57" s="529"/>
    </row>
    <row r="58" spans="1:6">
      <c r="A58" s="5"/>
      <c r="C58" s="768"/>
      <c r="D58" s="768"/>
      <c r="E58" s="142"/>
      <c r="F58" s="529"/>
    </row>
    <row r="59" spans="1:6">
      <c r="A59" s="5"/>
      <c r="C59" s="768"/>
      <c r="D59" s="768"/>
      <c r="E59" s="142"/>
      <c r="F59" s="529"/>
    </row>
    <row r="60" spans="1:6">
      <c r="A60" s="5"/>
      <c r="C60" s="768"/>
      <c r="D60" s="768"/>
      <c r="E60" s="768"/>
      <c r="F60" s="529"/>
    </row>
    <row r="61" spans="1:6">
      <c r="A61" s="5"/>
      <c r="C61" s="768"/>
      <c r="D61" s="768"/>
      <c r="E61" s="768"/>
      <c r="F61" s="529"/>
    </row>
    <row r="62" spans="1:6">
      <c r="A62" s="5"/>
      <c r="C62" s="768"/>
      <c r="D62" s="768"/>
      <c r="E62" s="768"/>
      <c r="F62" s="529"/>
    </row>
    <row r="63" spans="1:6">
      <c r="A63" s="5"/>
      <c r="F63" s="529"/>
    </row>
    <row r="64" spans="1:6">
      <c r="A64" s="5"/>
      <c r="B64" s="529"/>
      <c r="C64" s="529"/>
      <c r="F64" s="529"/>
    </row>
    <row r="65" spans="1:6">
      <c r="A65" s="5"/>
      <c r="B65" s="529"/>
      <c r="C65" s="529"/>
      <c r="F65" s="529"/>
    </row>
    <row r="66" spans="1:6">
      <c r="A66" s="5"/>
      <c r="B66" s="529"/>
      <c r="C66" s="529"/>
      <c r="F66" s="529"/>
    </row>
    <row r="67" spans="1:6">
      <c r="A67" s="5"/>
      <c r="B67" s="529"/>
      <c r="C67" s="529"/>
      <c r="F67" s="529"/>
    </row>
    <row r="68" spans="1:6">
      <c r="A68" s="5"/>
      <c r="B68" s="529"/>
      <c r="C68" s="529"/>
      <c r="F68" s="529"/>
    </row>
    <row r="69" spans="1:6">
      <c r="A69" s="5"/>
      <c r="B69" s="529"/>
      <c r="C69" s="529"/>
      <c r="F69" s="529"/>
    </row>
    <row r="70" spans="1:6">
      <c r="A70" s="5"/>
      <c r="B70" s="529"/>
      <c r="C70" s="529"/>
      <c r="F70" s="529"/>
    </row>
    <row r="71" spans="1:6">
      <c r="A71" s="5"/>
      <c r="B71" s="529"/>
      <c r="C71" s="529"/>
      <c r="F71" s="529"/>
    </row>
    <row r="72" spans="1:6">
      <c r="A72" s="5"/>
      <c r="B72" s="529"/>
      <c r="C72" s="529"/>
      <c r="F72" s="529"/>
    </row>
    <row r="73" spans="1:6">
      <c r="A73" s="5"/>
      <c r="B73" s="529"/>
      <c r="C73" s="529"/>
      <c r="F73" s="529"/>
    </row>
    <row r="74" spans="1:6">
      <c r="A74" s="5"/>
      <c r="B74" s="529"/>
      <c r="C74" s="529"/>
      <c r="F74" s="529"/>
    </row>
    <row r="75" spans="1:6">
      <c r="A75" s="5"/>
      <c r="B75" s="529"/>
      <c r="C75" s="529"/>
      <c r="F75" s="529"/>
    </row>
  </sheetData>
  <pageMargins left="0.7" right="0.7" top="0.75" bottom="0.75" header="0.3" footer="0.3"/>
  <pageSetup scale="64" orientation="portrait" r:id="rId1"/>
  <headerFooter>
    <oddFooter>&amp;L&amp;F / &amp;A, &amp;P/&amp;N&amp;RRev. 7/08/2015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N64"/>
  <sheetViews>
    <sheetView topLeftCell="A31" zoomScaleNormal="100" zoomScaleSheetLayoutView="75" workbookViewId="0">
      <selection activeCell="A35" sqref="A35"/>
    </sheetView>
  </sheetViews>
  <sheetFormatPr defaultColWidth="9.140625" defaultRowHeight="15"/>
  <cols>
    <col min="1" max="1" width="27.7109375" style="23" customWidth="1"/>
    <col min="2" max="2" width="1.85546875" style="23" customWidth="1"/>
    <col min="3" max="3" width="14.85546875" style="57" bestFit="1" customWidth="1"/>
    <col min="4" max="4" width="18" style="58" customWidth="1"/>
    <col min="5" max="5" width="13.42578125" style="58" customWidth="1"/>
    <col min="6" max="6" width="13" style="58" customWidth="1"/>
    <col min="7" max="7" width="1.85546875" style="58" customWidth="1"/>
    <col min="8" max="8" width="19.28515625" style="59" customWidth="1"/>
    <col min="9" max="9" width="1.85546875" style="23" customWidth="1"/>
    <col min="10" max="10" width="14.5703125" style="139" customWidth="1"/>
    <col min="11" max="11" width="2.5703125" style="139" customWidth="1"/>
    <col min="12" max="12" width="10.5703125" style="23" bestFit="1" customWidth="1"/>
    <col min="13" max="13" width="2" style="23" customWidth="1"/>
    <col min="14" max="14" width="20.140625" style="57" customWidth="1"/>
    <col min="15" max="15" width="2.140625" style="23" customWidth="1"/>
    <col min="16" max="16" width="4.5703125" style="23" customWidth="1"/>
    <col min="17" max="16384" width="9.140625" style="23"/>
  </cols>
  <sheetData>
    <row r="1" spans="1:14">
      <c r="A1" s="91" t="s">
        <v>8</v>
      </c>
      <c r="D1" s="99" t="str">
        <f>'IP OP Crossover temp-FFS,SP&amp;PP'!B4</f>
        <v>Hospital Name</v>
      </c>
      <c r="E1" s="90"/>
      <c r="F1" s="90"/>
    </row>
    <row r="2" spans="1:14" ht="20.25">
      <c r="A2" s="47" t="s">
        <v>60</v>
      </c>
      <c r="D2" s="97"/>
      <c r="J2" s="223"/>
      <c r="K2" s="519"/>
      <c r="L2" s="142"/>
      <c r="M2" s="142"/>
      <c r="N2" s="520"/>
    </row>
    <row r="3" spans="1:14">
      <c r="A3" s="92" t="s">
        <v>10</v>
      </c>
      <c r="D3" s="98" t="str">
        <f>'IP OP Crossover temp-FFS,SP&amp;PP'!B6</f>
        <v>0/00/0000</v>
      </c>
      <c r="E3" s="90"/>
      <c r="F3" s="90"/>
      <c r="H3" s="212" t="s">
        <v>181</v>
      </c>
      <c r="J3" s="510" t="s">
        <v>193</v>
      </c>
    </row>
    <row r="4" spans="1:14">
      <c r="A4" s="60"/>
    </row>
    <row r="5" spans="1:14" ht="17.25">
      <c r="A5" s="49" t="s">
        <v>73</v>
      </c>
      <c r="D5" s="444" t="s">
        <v>170</v>
      </c>
    </row>
    <row r="6" spans="1:14" s="529" customFormat="1" ht="15.75" thickBot="1">
      <c r="A6" s="137"/>
      <c r="C6" s="57"/>
      <c r="D6" s="444"/>
      <c r="E6" s="58"/>
      <c r="F6" s="58"/>
      <c r="G6" s="58"/>
      <c r="H6" s="59"/>
      <c r="N6" s="57"/>
    </row>
    <row r="7" spans="1:14" ht="54.75" thickBot="1">
      <c r="D7" s="444"/>
      <c r="J7" s="783" t="s">
        <v>327</v>
      </c>
      <c r="N7" s="61"/>
    </row>
    <row r="8" spans="1:14" s="47" customFormat="1" ht="21.75" thickTop="1" thickBot="1">
      <c r="A8" s="632" t="s">
        <v>269</v>
      </c>
      <c r="C8" s="64"/>
      <c r="D8" s="65"/>
      <c r="E8" s="65"/>
      <c r="F8" s="65"/>
      <c r="G8" s="65"/>
      <c r="H8" s="66"/>
      <c r="J8" s="14" t="s">
        <v>74</v>
      </c>
      <c r="K8" s="136"/>
      <c r="L8" s="14" t="s">
        <v>74</v>
      </c>
      <c r="N8" s="67" t="s">
        <v>61</v>
      </c>
    </row>
    <row r="9" spans="1:14" s="47" customFormat="1" thickTop="1">
      <c r="C9" s="64"/>
      <c r="D9" s="65"/>
      <c r="E9" s="65"/>
      <c r="F9" s="65"/>
      <c r="G9" s="65"/>
      <c r="H9" s="68" t="s">
        <v>62</v>
      </c>
      <c r="J9" s="168" t="s">
        <v>166</v>
      </c>
      <c r="K9" s="136"/>
      <c r="L9" s="14" t="s">
        <v>69</v>
      </c>
      <c r="N9" s="67" t="s">
        <v>63</v>
      </c>
    </row>
    <row r="10" spans="1:14" s="47" customFormat="1" ht="14.25">
      <c r="A10" s="69" t="s">
        <v>64</v>
      </c>
      <c r="B10" s="70"/>
      <c r="C10" s="291" t="s">
        <v>65</v>
      </c>
      <c r="D10" s="289" t="s">
        <v>66</v>
      </c>
      <c r="E10" s="290" t="s">
        <v>67</v>
      </c>
      <c r="F10" s="290" t="s">
        <v>68</v>
      </c>
      <c r="G10" s="72"/>
      <c r="H10" s="73" t="s">
        <v>18</v>
      </c>
      <c r="I10" s="70"/>
      <c r="J10" s="69" t="s">
        <v>75</v>
      </c>
      <c r="K10" s="70"/>
      <c r="L10" s="69" t="s">
        <v>75</v>
      </c>
      <c r="M10" s="70"/>
      <c r="N10" s="71" t="s">
        <v>17</v>
      </c>
    </row>
    <row r="11" spans="1:14">
      <c r="A11" s="13">
        <v>250</v>
      </c>
      <c r="C11" s="1051">
        <v>0</v>
      </c>
      <c r="D11" s="1052">
        <v>0</v>
      </c>
      <c r="E11" s="1052">
        <v>0</v>
      </c>
      <c r="F11" s="1052">
        <v>0</v>
      </c>
      <c r="G11" s="1053"/>
      <c r="H11" s="1054">
        <f t="shared" ref="H11:H30" si="0">SUM(C11:F11)</f>
        <v>0</v>
      </c>
      <c r="J11" s="443">
        <v>73</v>
      </c>
      <c r="L11" s="738">
        <f t="shared" ref="L11:L30" si="1">VLOOKUP($J11,Per_Diems_CCRs,4,FALSE)</f>
        <v>0</v>
      </c>
      <c r="N11" s="1054">
        <f t="shared" ref="N11:N30" si="2">ROUND(H11*L11,0)</f>
        <v>0</v>
      </c>
    </row>
    <row r="12" spans="1:14" s="529" customFormat="1">
      <c r="A12" s="13">
        <v>260</v>
      </c>
      <c r="C12" s="1051">
        <v>0</v>
      </c>
      <c r="D12" s="1055">
        <v>0</v>
      </c>
      <c r="E12" s="1055">
        <v>0</v>
      </c>
      <c r="F12" s="1055">
        <v>0</v>
      </c>
      <c r="G12" s="1053"/>
      <c r="H12" s="1054">
        <f t="shared" si="0"/>
        <v>0</v>
      </c>
      <c r="J12" s="443">
        <v>71</v>
      </c>
      <c r="L12" s="738">
        <f t="shared" si="1"/>
        <v>0</v>
      </c>
      <c r="N12" s="1054">
        <f t="shared" si="2"/>
        <v>0</v>
      </c>
    </row>
    <row r="13" spans="1:14">
      <c r="A13" s="13">
        <v>270</v>
      </c>
      <c r="C13" s="1051">
        <v>0</v>
      </c>
      <c r="D13" s="1055">
        <v>0</v>
      </c>
      <c r="E13" s="1055">
        <v>0</v>
      </c>
      <c r="F13" s="1055">
        <v>0</v>
      </c>
      <c r="G13" s="1053"/>
      <c r="H13" s="1054">
        <f t="shared" si="0"/>
        <v>0</v>
      </c>
      <c r="J13" s="443">
        <v>71</v>
      </c>
      <c r="L13" s="738">
        <f t="shared" si="1"/>
        <v>0</v>
      </c>
      <c r="N13" s="1054">
        <f t="shared" si="2"/>
        <v>0</v>
      </c>
    </row>
    <row r="14" spans="1:14" s="529" customFormat="1">
      <c r="A14" s="13">
        <v>271</v>
      </c>
      <c r="C14" s="1051">
        <v>0</v>
      </c>
      <c r="D14" s="1055">
        <v>0</v>
      </c>
      <c r="E14" s="1055">
        <v>0</v>
      </c>
      <c r="F14" s="1055">
        <v>0</v>
      </c>
      <c r="G14" s="1053"/>
      <c r="H14" s="1054">
        <f t="shared" si="0"/>
        <v>0</v>
      </c>
      <c r="J14" s="443">
        <v>71</v>
      </c>
      <c r="L14" s="738">
        <f t="shared" si="1"/>
        <v>0</v>
      </c>
      <c r="N14" s="1054">
        <f t="shared" si="2"/>
        <v>0</v>
      </c>
    </row>
    <row r="15" spans="1:14">
      <c r="A15" s="13">
        <v>272</v>
      </c>
      <c r="C15" s="1051">
        <v>0</v>
      </c>
      <c r="D15" s="1055">
        <v>0</v>
      </c>
      <c r="E15" s="1055">
        <v>0</v>
      </c>
      <c r="F15" s="1055">
        <v>0</v>
      </c>
      <c r="G15" s="1053"/>
      <c r="H15" s="1054">
        <f t="shared" si="0"/>
        <v>0</v>
      </c>
      <c r="J15" s="443">
        <v>71</v>
      </c>
      <c r="L15" s="738">
        <f t="shared" si="1"/>
        <v>0</v>
      </c>
      <c r="N15" s="1054">
        <f t="shared" si="2"/>
        <v>0</v>
      </c>
    </row>
    <row r="16" spans="1:14">
      <c r="A16" s="13">
        <v>274</v>
      </c>
      <c r="C16" s="1051">
        <v>0</v>
      </c>
      <c r="D16" s="1055">
        <v>0</v>
      </c>
      <c r="E16" s="1055">
        <v>0</v>
      </c>
      <c r="F16" s="1055">
        <v>0</v>
      </c>
      <c r="G16" s="1053"/>
      <c r="H16" s="1054">
        <f t="shared" si="0"/>
        <v>0</v>
      </c>
      <c r="J16" s="443">
        <v>71</v>
      </c>
      <c r="L16" s="738">
        <f t="shared" si="1"/>
        <v>0</v>
      </c>
      <c r="N16" s="1054">
        <f t="shared" si="2"/>
        <v>0</v>
      </c>
    </row>
    <row r="17" spans="1:14" s="529" customFormat="1">
      <c r="A17" s="13">
        <v>275</v>
      </c>
      <c r="C17" s="1051">
        <v>0</v>
      </c>
      <c r="D17" s="1055">
        <v>0</v>
      </c>
      <c r="E17" s="1055">
        <v>0</v>
      </c>
      <c r="F17" s="1055">
        <v>0</v>
      </c>
      <c r="G17" s="1053"/>
      <c r="H17" s="1054">
        <f t="shared" si="0"/>
        <v>0</v>
      </c>
      <c r="J17" s="443">
        <v>71</v>
      </c>
      <c r="L17" s="738">
        <f t="shared" si="1"/>
        <v>0</v>
      </c>
      <c r="N17" s="1054">
        <f t="shared" si="2"/>
        <v>0</v>
      </c>
    </row>
    <row r="18" spans="1:14" s="529" customFormat="1">
      <c r="A18" s="13">
        <v>278</v>
      </c>
      <c r="C18" s="1051">
        <v>0</v>
      </c>
      <c r="D18" s="1055">
        <v>0</v>
      </c>
      <c r="E18" s="1055">
        <v>0</v>
      </c>
      <c r="F18" s="1055">
        <v>0</v>
      </c>
      <c r="G18" s="1053"/>
      <c r="H18" s="1054">
        <f t="shared" si="0"/>
        <v>0</v>
      </c>
      <c r="J18" s="443">
        <v>71</v>
      </c>
      <c r="L18" s="738">
        <f t="shared" si="1"/>
        <v>0</v>
      </c>
      <c r="N18" s="1054">
        <f t="shared" si="2"/>
        <v>0</v>
      </c>
    </row>
    <row r="19" spans="1:14">
      <c r="A19" s="13">
        <v>300</v>
      </c>
      <c r="C19" s="1051">
        <v>0</v>
      </c>
      <c r="D19" s="1055">
        <v>0</v>
      </c>
      <c r="E19" s="1055">
        <v>0</v>
      </c>
      <c r="F19" s="1055">
        <v>0</v>
      </c>
      <c r="G19" s="1053"/>
      <c r="H19" s="1054">
        <f t="shared" si="0"/>
        <v>0</v>
      </c>
      <c r="J19" s="443">
        <v>60</v>
      </c>
      <c r="L19" s="738">
        <f t="shared" si="1"/>
        <v>0</v>
      </c>
      <c r="N19" s="1054">
        <f t="shared" si="2"/>
        <v>0</v>
      </c>
    </row>
    <row r="20" spans="1:14">
      <c r="A20" s="13">
        <v>301</v>
      </c>
      <c r="C20" s="1051">
        <v>0</v>
      </c>
      <c r="D20" s="1055">
        <v>0</v>
      </c>
      <c r="E20" s="1055">
        <v>0</v>
      </c>
      <c r="F20" s="1055">
        <v>0</v>
      </c>
      <c r="G20" s="1053"/>
      <c r="H20" s="1054">
        <f t="shared" si="0"/>
        <v>0</v>
      </c>
      <c r="J20" s="443">
        <v>60</v>
      </c>
      <c r="L20" s="738">
        <f t="shared" si="1"/>
        <v>0</v>
      </c>
      <c r="N20" s="1054">
        <f t="shared" si="2"/>
        <v>0</v>
      </c>
    </row>
    <row r="21" spans="1:14">
      <c r="A21" s="13">
        <v>302</v>
      </c>
      <c r="C21" s="1051">
        <v>0</v>
      </c>
      <c r="D21" s="1055">
        <v>0</v>
      </c>
      <c r="E21" s="1055">
        <v>0</v>
      </c>
      <c r="F21" s="1055">
        <v>0</v>
      </c>
      <c r="G21" s="1053"/>
      <c r="H21" s="1054">
        <f t="shared" si="0"/>
        <v>0</v>
      </c>
      <c r="J21" s="443">
        <v>60</v>
      </c>
      <c r="L21" s="738">
        <f t="shared" si="1"/>
        <v>0</v>
      </c>
      <c r="N21" s="1054">
        <f t="shared" si="2"/>
        <v>0</v>
      </c>
    </row>
    <row r="22" spans="1:14" s="529" customFormat="1">
      <c r="A22" s="13">
        <v>303</v>
      </c>
      <c r="C22" s="1051">
        <v>0</v>
      </c>
      <c r="D22" s="1055">
        <v>0</v>
      </c>
      <c r="E22" s="1055">
        <v>0</v>
      </c>
      <c r="F22" s="1055">
        <v>0</v>
      </c>
      <c r="G22" s="1053"/>
      <c r="H22" s="1054">
        <f t="shared" si="0"/>
        <v>0</v>
      </c>
      <c r="J22" s="443">
        <v>60</v>
      </c>
      <c r="L22" s="738">
        <f t="shared" si="1"/>
        <v>0</v>
      </c>
      <c r="N22" s="1054">
        <f t="shared" si="2"/>
        <v>0</v>
      </c>
    </row>
    <row r="23" spans="1:14" s="529" customFormat="1">
      <c r="A23" s="13">
        <v>304</v>
      </c>
      <c r="C23" s="1051">
        <v>0</v>
      </c>
      <c r="D23" s="1055">
        <v>0</v>
      </c>
      <c r="E23" s="1055">
        <v>0</v>
      </c>
      <c r="F23" s="1055">
        <v>0</v>
      </c>
      <c r="G23" s="1053"/>
      <c r="H23" s="1054">
        <f t="shared" si="0"/>
        <v>0</v>
      </c>
      <c r="J23" s="443">
        <v>60</v>
      </c>
      <c r="L23" s="738">
        <f t="shared" si="1"/>
        <v>0</v>
      </c>
      <c r="N23" s="1054">
        <f t="shared" si="2"/>
        <v>0</v>
      </c>
    </row>
    <row r="24" spans="1:14">
      <c r="A24" s="13">
        <v>305</v>
      </c>
      <c r="C24" s="1051">
        <v>0</v>
      </c>
      <c r="D24" s="1055">
        <v>0</v>
      </c>
      <c r="E24" s="1055">
        <v>0</v>
      </c>
      <c r="F24" s="1055">
        <v>0</v>
      </c>
      <c r="G24" s="1053"/>
      <c r="H24" s="1054">
        <f t="shared" si="0"/>
        <v>0</v>
      </c>
      <c r="J24" s="443">
        <v>60</v>
      </c>
      <c r="L24" s="738">
        <f t="shared" si="1"/>
        <v>0</v>
      </c>
      <c r="N24" s="1054">
        <f t="shared" si="2"/>
        <v>0</v>
      </c>
    </row>
    <row r="25" spans="1:14">
      <c r="A25" s="13">
        <v>306</v>
      </c>
      <c r="C25" s="1051">
        <v>0</v>
      </c>
      <c r="D25" s="1055">
        <v>0</v>
      </c>
      <c r="E25" s="1055">
        <v>0</v>
      </c>
      <c r="F25" s="1055">
        <v>0</v>
      </c>
      <c r="G25" s="1053"/>
      <c r="H25" s="1054">
        <f t="shared" si="0"/>
        <v>0</v>
      </c>
      <c r="J25" s="443">
        <v>60</v>
      </c>
      <c r="L25" s="738">
        <f t="shared" si="1"/>
        <v>0</v>
      </c>
      <c r="N25" s="1054">
        <f t="shared" si="2"/>
        <v>0</v>
      </c>
    </row>
    <row r="26" spans="1:14">
      <c r="A26" s="13">
        <v>307</v>
      </c>
      <c r="C26" s="1051">
        <v>0</v>
      </c>
      <c r="D26" s="1055">
        <v>0</v>
      </c>
      <c r="E26" s="1055">
        <v>0</v>
      </c>
      <c r="F26" s="1055">
        <v>0</v>
      </c>
      <c r="G26" s="1053"/>
      <c r="H26" s="1054">
        <f t="shared" si="0"/>
        <v>0</v>
      </c>
      <c r="J26" s="443">
        <v>60</v>
      </c>
      <c r="L26" s="738">
        <f t="shared" si="1"/>
        <v>0</v>
      </c>
      <c r="N26" s="1054">
        <f t="shared" si="2"/>
        <v>0</v>
      </c>
    </row>
    <row r="27" spans="1:14">
      <c r="A27" s="13">
        <v>309</v>
      </c>
      <c r="C27" s="1051">
        <v>0</v>
      </c>
      <c r="D27" s="1055">
        <v>0</v>
      </c>
      <c r="E27" s="1055">
        <v>0</v>
      </c>
      <c r="F27" s="1055">
        <v>0</v>
      </c>
      <c r="G27" s="1053"/>
      <c r="H27" s="1054">
        <f t="shared" si="0"/>
        <v>0</v>
      </c>
      <c r="J27" s="443">
        <v>60</v>
      </c>
      <c r="L27" s="738">
        <f t="shared" si="1"/>
        <v>0</v>
      </c>
      <c r="N27" s="1054">
        <f t="shared" si="2"/>
        <v>0</v>
      </c>
    </row>
    <row r="28" spans="1:14" s="105" customFormat="1">
      <c r="A28" s="13">
        <v>310</v>
      </c>
      <c r="C28" s="1051">
        <v>0</v>
      </c>
      <c r="D28" s="1055">
        <v>0</v>
      </c>
      <c r="E28" s="1055">
        <v>0</v>
      </c>
      <c r="F28" s="1055">
        <v>0</v>
      </c>
      <c r="G28" s="1053"/>
      <c r="H28" s="1054">
        <f t="shared" si="0"/>
        <v>0</v>
      </c>
      <c r="J28" s="443">
        <v>60</v>
      </c>
      <c r="K28" s="139"/>
      <c r="L28" s="738">
        <f t="shared" si="1"/>
        <v>0</v>
      </c>
      <c r="N28" s="1054">
        <f t="shared" si="2"/>
        <v>0</v>
      </c>
    </row>
    <row r="29" spans="1:14" s="529" customFormat="1">
      <c r="A29" s="13">
        <v>311</v>
      </c>
      <c r="C29" s="1051">
        <v>0</v>
      </c>
      <c r="D29" s="1055">
        <v>0</v>
      </c>
      <c r="E29" s="1055">
        <v>0</v>
      </c>
      <c r="F29" s="1055">
        <v>0</v>
      </c>
      <c r="G29" s="1053"/>
      <c r="H29" s="1054">
        <f t="shared" si="0"/>
        <v>0</v>
      </c>
      <c r="J29" s="443">
        <v>60</v>
      </c>
      <c r="L29" s="738">
        <f t="shared" si="1"/>
        <v>0</v>
      </c>
      <c r="N29" s="1054">
        <f t="shared" si="2"/>
        <v>0</v>
      </c>
    </row>
    <row r="30" spans="1:14" s="529" customFormat="1">
      <c r="A30" s="13">
        <v>312</v>
      </c>
      <c r="C30" s="1051">
        <v>0</v>
      </c>
      <c r="D30" s="1055">
        <v>0</v>
      </c>
      <c r="E30" s="1055">
        <v>0</v>
      </c>
      <c r="F30" s="1055">
        <v>0</v>
      </c>
      <c r="G30" s="1053"/>
      <c r="H30" s="1054">
        <f t="shared" si="0"/>
        <v>0</v>
      </c>
      <c r="J30" s="443">
        <v>60</v>
      </c>
      <c r="L30" s="738">
        <f t="shared" si="1"/>
        <v>0</v>
      </c>
      <c r="N30" s="1054">
        <f t="shared" si="2"/>
        <v>0</v>
      </c>
    </row>
    <row r="31" spans="1:14" s="529" customFormat="1">
      <c r="A31" s="13">
        <v>400</v>
      </c>
      <c r="C31" s="1051">
        <v>0</v>
      </c>
      <c r="D31" s="1055">
        <v>0</v>
      </c>
      <c r="E31" s="1055">
        <v>0</v>
      </c>
      <c r="F31" s="1055">
        <v>0</v>
      </c>
      <c r="G31" s="1053"/>
      <c r="H31" s="1054">
        <f t="shared" ref="H31:H49" si="3">SUM(C31:F31)</f>
        <v>0</v>
      </c>
      <c r="J31" s="443">
        <v>53</v>
      </c>
      <c r="L31" s="738">
        <f t="shared" ref="L31:L46" si="4">VLOOKUP($J31,Per_Diems_CCRs,4,FALSE)</f>
        <v>0</v>
      </c>
      <c r="N31" s="1054">
        <f t="shared" ref="N31:N49" si="5">ROUND(H31*L31,0)</f>
        <v>0</v>
      </c>
    </row>
    <row r="32" spans="1:14">
      <c r="A32" s="13">
        <v>401</v>
      </c>
      <c r="C32" s="1051">
        <v>0</v>
      </c>
      <c r="D32" s="1055">
        <v>0</v>
      </c>
      <c r="E32" s="1055">
        <v>0</v>
      </c>
      <c r="F32" s="1055">
        <v>0</v>
      </c>
      <c r="G32" s="1053"/>
      <c r="H32" s="1054">
        <f t="shared" si="3"/>
        <v>0</v>
      </c>
      <c r="J32" s="443">
        <v>54</v>
      </c>
      <c r="L32" s="738">
        <f t="shared" si="4"/>
        <v>0</v>
      </c>
      <c r="N32" s="1054">
        <f t="shared" si="5"/>
        <v>0</v>
      </c>
    </row>
    <row r="33" spans="1:14">
      <c r="A33" s="13">
        <v>402</v>
      </c>
      <c r="C33" s="1051">
        <v>0</v>
      </c>
      <c r="D33" s="1055">
        <v>0</v>
      </c>
      <c r="E33" s="1055">
        <v>0</v>
      </c>
      <c r="F33" s="1055">
        <v>0</v>
      </c>
      <c r="G33" s="1053"/>
      <c r="H33" s="1054">
        <f t="shared" si="3"/>
        <v>0</v>
      </c>
      <c r="J33" s="443">
        <v>54</v>
      </c>
      <c r="L33" s="738">
        <f t="shared" si="4"/>
        <v>0</v>
      </c>
      <c r="N33" s="1054">
        <f t="shared" si="5"/>
        <v>0</v>
      </c>
    </row>
    <row r="34" spans="1:14">
      <c r="A34" s="13">
        <v>403</v>
      </c>
      <c r="C34" s="1051">
        <v>0</v>
      </c>
      <c r="D34" s="1055">
        <v>0</v>
      </c>
      <c r="E34" s="1055">
        <v>0</v>
      </c>
      <c r="F34" s="1055">
        <v>0</v>
      </c>
      <c r="G34" s="1053"/>
      <c r="H34" s="1054">
        <f t="shared" si="3"/>
        <v>0</v>
      </c>
      <c r="J34" s="443">
        <v>54</v>
      </c>
      <c r="L34" s="738">
        <f t="shared" si="4"/>
        <v>0</v>
      </c>
      <c r="N34" s="1054">
        <f t="shared" si="5"/>
        <v>0</v>
      </c>
    </row>
    <row r="35" spans="1:14" s="529" customFormat="1">
      <c r="A35" s="13">
        <v>409</v>
      </c>
      <c r="C35" s="1051">
        <v>0</v>
      </c>
      <c r="D35" s="1055">
        <v>0</v>
      </c>
      <c r="E35" s="1055">
        <v>0</v>
      </c>
      <c r="F35" s="1055">
        <v>0</v>
      </c>
      <c r="G35" s="1053"/>
      <c r="H35" s="1054">
        <f t="shared" si="3"/>
        <v>0</v>
      </c>
      <c r="J35" s="443">
        <v>54</v>
      </c>
      <c r="L35" s="738">
        <f t="shared" si="4"/>
        <v>0</v>
      </c>
      <c r="N35" s="1054">
        <f t="shared" si="5"/>
        <v>0</v>
      </c>
    </row>
    <row r="36" spans="1:14" s="529" customFormat="1">
      <c r="A36" s="13">
        <v>410</v>
      </c>
      <c r="C36" s="1051">
        <v>0</v>
      </c>
      <c r="D36" s="1055">
        <v>0</v>
      </c>
      <c r="E36" s="1055">
        <v>0</v>
      </c>
      <c r="F36" s="1055">
        <v>0</v>
      </c>
      <c r="G36" s="1053"/>
      <c r="H36" s="1054">
        <f t="shared" si="3"/>
        <v>0</v>
      </c>
      <c r="J36" s="443">
        <v>54</v>
      </c>
      <c r="L36" s="738">
        <f t="shared" si="4"/>
        <v>0</v>
      </c>
      <c r="N36" s="1054">
        <f t="shared" si="5"/>
        <v>0</v>
      </c>
    </row>
    <row r="37" spans="1:14">
      <c r="A37" s="13">
        <v>420</v>
      </c>
      <c r="C37" s="1051">
        <v>0</v>
      </c>
      <c r="D37" s="1055">
        <v>0</v>
      </c>
      <c r="E37" s="1055">
        <v>0</v>
      </c>
      <c r="F37" s="1055">
        <v>0</v>
      </c>
      <c r="G37" s="1053"/>
      <c r="H37" s="1054">
        <f t="shared" si="3"/>
        <v>0</v>
      </c>
      <c r="J37" s="443">
        <v>66</v>
      </c>
      <c r="L37" s="738">
        <f t="shared" si="4"/>
        <v>0</v>
      </c>
      <c r="N37" s="1054">
        <f t="shared" si="5"/>
        <v>0</v>
      </c>
    </row>
    <row r="38" spans="1:14" s="529" customFormat="1">
      <c r="A38" s="13">
        <v>421</v>
      </c>
      <c r="C38" s="1051">
        <v>0</v>
      </c>
      <c r="D38" s="1055">
        <v>0</v>
      </c>
      <c r="E38" s="1055">
        <v>0</v>
      </c>
      <c r="F38" s="1055">
        <v>0</v>
      </c>
      <c r="G38" s="1053"/>
      <c r="H38" s="1054">
        <f t="shared" si="3"/>
        <v>0</v>
      </c>
      <c r="J38" s="443">
        <v>66</v>
      </c>
      <c r="L38" s="738">
        <f t="shared" si="4"/>
        <v>0</v>
      </c>
      <c r="N38" s="1054">
        <f t="shared" si="5"/>
        <v>0</v>
      </c>
    </row>
    <row r="39" spans="1:14" s="529" customFormat="1">
      <c r="A39" s="13">
        <v>422</v>
      </c>
      <c r="C39" s="1051">
        <v>0</v>
      </c>
      <c r="D39" s="1055">
        <v>0</v>
      </c>
      <c r="E39" s="1055">
        <v>0</v>
      </c>
      <c r="F39" s="1055">
        <v>0</v>
      </c>
      <c r="G39" s="1053"/>
      <c r="H39" s="1054">
        <f t="shared" si="3"/>
        <v>0</v>
      </c>
      <c r="J39" s="443">
        <v>66</v>
      </c>
      <c r="L39" s="738">
        <f t="shared" si="4"/>
        <v>0</v>
      </c>
      <c r="N39" s="1054">
        <f t="shared" si="5"/>
        <v>0</v>
      </c>
    </row>
    <row r="40" spans="1:14" s="529" customFormat="1">
      <c r="A40" s="13">
        <v>423</v>
      </c>
      <c r="C40" s="1051">
        <v>0</v>
      </c>
      <c r="D40" s="1055">
        <v>0</v>
      </c>
      <c r="E40" s="1055">
        <v>0</v>
      </c>
      <c r="F40" s="1055">
        <v>0</v>
      </c>
      <c r="G40" s="1053"/>
      <c r="H40" s="1054">
        <f t="shared" si="3"/>
        <v>0</v>
      </c>
      <c r="J40" s="443">
        <v>66</v>
      </c>
      <c r="L40" s="738">
        <f t="shared" si="4"/>
        <v>0</v>
      </c>
      <c r="N40" s="1054">
        <f t="shared" si="5"/>
        <v>0</v>
      </c>
    </row>
    <row r="41" spans="1:14">
      <c r="A41" s="13">
        <v>424</v>
      </c>
      <c r="C41" s="1051">
        <v>0</v>
      </c>
      <c r="D41" s="1055">
        <v>0</v>
      </c>
      <c r="E41" s="1055">
        <v>0</v>
      </c>
      <c r="F41" s="1055">
        <v>0</v>
      </c>
      <c r="G41" s="1053"/>
      <c r="H41" s="1054">
        <f t="shared" si="3"/>
        <v>0</v>
      </c>
      <c r="J41" s="443">
        <v>66</v>
      </c>
      <c r="L41" s="738">
        <f t="shared" si="4"/>
        <v>0</v>
      </c>
      <c r="N41" s="1054">
        <f t="shared" si="5"/>
        <v>0</v>
      </c>
    </row>
    <row r="42" spans="1:14">
      <c r="A42" s="13">
        <v>430</v>
      </c>
      <c r="C42" s="1051">
        <v>0</v>
      </c>
      <c r="D42" s="1055">
        <v>0</v>
      </c>
      <c r="E42" s="1055">
        <v>0</v>
      </c>
      <c r="F42" s="1055">
        <v>0</v>
      </c>
      <c r="G42" s="1053"/>
      <c r="H42" s="1054">
        <f t="shared" si="3"/>
        <v>0</v>
      </c>
      <c r="J42" s="443">
        <v>66</v>
      </c>
      <c r="L42" s="738">
        <f t="shared" si="4"/>
        <v>0</v>
      </c>
      <c r="N42" s="1054">
        <f t="shared" si="5"/>
        <v>0</v>
      </c>
    </row>
    <row r="43" spans="1:14" s="529" customFormat="1">
      <c r="A43" s="13">
        <v>431</v>
      </c>
      <c r="C43" s="1051">
        <v>0</v>
      </c>
      <c r="D43" s="1055">
        <v>0</v>
      </c>
      <c r="E43" s="1055">
        <v>0</v>
      </c>
      <c r="F43" s="1055">
        <v>0</v>
      </c>
      <c r="G43" s="1053"/>
      <c r="H43" s="1054">
        <f t="shared" si="3"/>
        <v>0</v>
      </c>
      <c r="J43" s="443">
        <v>66</v>
      </c>
      <c r="L43" s="738">
        <f t="shared" si="4"/>
        <v>0</v>
      </c>
      <c r="N43" s="1054">
        <f t="shared" si="5"/>
        <v>0</v>
      </c>
    </row>
    <row r="44" spans="1:14" s="529" customFormat="1">
      <c r="A44" s="13">
        <v>432</v>
      </c>
      <c r="C44" s="1051">
        <v>0</v>
      </c>
      <c r="D44" s="1055">
        <v>0</v>
      </c>
      <c r="E44" s="1055">
        <v>0</v>
      </c>
      <c r="F44" s="1055">
        <v>0</v>
      </c>
      <c r="G44" s="1053"/>
      <c r="H44" s="1054">
        <f t="shared" si="3"/>
        <v>0</v>
      </c>
      <c r="J44" s="443">
        <v>66</v>
      </c>
      <c r="L44" s="738">
        <f t="shared" si="4"/>
        <v>0</v>
      </c>
      <c r="N44" s="1054">
        <f t="shared" si="5"/>
        <v>0</v>
      </c>
    </row>
    <row r="45" spans="1:14" s="529" customFormat="1">
      <c r="A45" s="13">
        <v>433</v>
      </c>
      <c r="C45" s="1051">
        <v>0</v>
      </c>
      <c r="D45" s="1055">
        <v>0</v>
      </c>
      <c r="E45" s="1055">
        <v>0</v>
      </c>
      <c r="F45" s="1055">
        <v>0</v>
      </c>
      <c r="G45" s="1053"/>
      <c r="H45" s="1054">
        <f t="shared" si="3"/>
        <v>0</v>
      </c>
      <c r="J45" s="443">
        <v>66</v>
      </c>
      <c r="L45" s="738">
        <f t="shared" si="4"/>
        <v>0</v>
      </c>
      <c r="N45" s="1054">
        <f t="shared" si="5"/>
        <v>0</v>
      </c>
    </row>
    <row r="46" spans="1:14">
      <c r="A46" s="13">
        <v>434</v>
      </c>
      <c r="C46" s="1051">
        <v>0</v>
      </c>
      <c r="D46" s="1055">
        <v>0</v>
      </c>
      <c r="E46" s="1055">
        <v>0</v>
      </c>
      <c r="F46" s="1055">
        <v>0</v>
      </c>
      <c r="G46" s="1053"/>
      <c r="H46" s="1054">
        <f t="shared" si="3"/>
        <v>0</v>
      </c>
      <c r="J46" s="443">
        <v>66</v>
      </c>
      <c r="L46" s="738">
        <f t="shared" si="4"/>
        <v>0</v>
      </c>
      <c r="N46" s="1054">
        <f t="shared" si="5"/>
        <v>0</v>
      </c>
    </row>
    <row r="47" spans="1:14">
      <c r="A47" s="13">
        <v>440</v>
      </c>
      <c r="C47" s="1051">
        <v>0</v>
      </c>
      <c r="D47" s="1055">
        <v>0</v>
      </c>
      <c r="E47" s="1055">
        <v>0</v>
      </c>
      <c r="F47" s="1055">
        <v>0</v>
      </c>
      <c r="G47" s="1053"/>
      <c r="H47" s="1054">
        <f t="shared" si="3"/>
        <v>0</v>
      </c>
      <c r="J47" s="443">
        <v>66</v>
      </c>
      <c r="L47" s="738">
        <f t="shared" ref="L47:L52" si="6">VLOOKUP($J47,Per_Diems_CCRs,4,FALSE)</f>
        <v>0</v>
      </c>
      <c r="N47" s="1054">
        <f t="shared" si="5"/>
        <v>0</v>
      </c>
    </row>
    <row r="48" spans="1:14" s="529" customFormat="1">
      <c r="A48" s="13">
        <v>441</v>
      </c>
      <c r="C48" s="1051">
        <v>0</v>
      </c>
      <c r="D48" s="1055">
        <v>0</v>
      </c>
      <c r="E48" s="1055">
        <v>0</v>
      </c>
      <c r="F48" s="1055">
        <v>0</v>
      </c>
      <c r="G48" s="1053"/>
      <c r="H48" s="1054">
        <f t="shared" si="3"/>
        <v>0</v>
      </c>
      <c r="J48" s="443">
        <v>66</v>
      </c>
      <c r="L48" s="738">
        <f t="shared" si="6"/>
        <v>0</v>
      </c>
      <c r="N48" s="1054">
        <f t="shared" si="5"/>
        <v>0</v>
      </c>
    </row>
    <row r="49" spans="1:14" s="529" customFormat="1">
      <c r="A49" s="13">
        <v>442</v>
      </c>
      <c r="C49" s="1051">
        <v>0</v>
      </c>
      <c r="D49" s="1055">
        <v>0</v>
      </c>
      <c r="E49" s="1055">
        <v>0</v>
      </c>
      <c r="F49" s="1055">
        <v>0</v>
      </c>
      <c r="G49" s="1053"/>
      <c r="H49" s="1054">
        <f t="shared" si="3"/>
        <v>0</v>
      </c>
      <c r="J49" s="443">
        <v>66</v>
      </c>
      <c r="L49" s="738">
        <f t="shared" si="6"/>
        <v>0</v>
      </c>
      <c r="N49" s="1054">
        <f t="shared" si="5"/>
        <v>0</v>
      </c>
    </row>
    <row r="50" spans="1:14" s="529" customFormat="1">
      <c r="A50" s="13">
        <v>443</v>
      </c>
      <c r="C50" s="1051">
        <v>0</v>
      </c>
      <c r="D50" s="1055">
        <v>0</v>
      </c>
      <c r="E50" s="1055">
        <v>0</v>
      </c>
      <c r="F50" s="1055">
        <v>0</v>
      </c>
      <c r="G50" s="1053"/>
      <c r="H50" s="1054">
        <f t="shared" ref="H50:H52" si="7">SUM(C50:F50)</f>
        <v>0</v>
      </c>
      <c r="J50" s="443">
        <v>66</v>
      </c>
      <c r="L50" s="738">
        <f t="shared" si="6"/>
        <v>0</v>
      </c>
      <c r="N50" s="1054">
        <f t="shared" ref="N50:N52" si="8">ROUND(H50*L50,0)</f>
        <v>0</v>
      </c>
    </row>
    <row r="51" spans="1:14" s="105" customFormat="1">
      <c r="A51" s="13">
        <v>444</v>
      </c>
      <c r="C51" s="1051">
        <v>0</v>
      </c>
      <c r="D51" s="1055">
        <v>0</v>
      </c>
      <c r="E51" s="1055">
        <v>0</v>
      </c>
      <c r="F51" s="1055">
        <v>0</v>
      </c>
      <c r="G51" s="1053"/>
      <c r="H51" s="1054">
        <f t="shared" si="7"/>
        <v>0</v>
      </c>
      <c r="J51" s="443">
        <v>66</v>
      </c>
      <c r="K51" s="139"/>
      <c r="L51" s="738">
        <f t="shared" si="6"/>
        <v>0</v>
      </c>
      <c r="N51" s="1054">
        <f t="shared" si="8"/>
        <v>0</v>
      </c>
    </row>
    <row r="52" spans="1:14" s="529" customFormat="1">
      <c r="A52" s="13">
        <v>540</v>
      </c>
      <c r="C52" s="1051">
        <v>0</v>
      </c>
      <c r="D52" s="1055">
        <v>0</v>
      </c>
      <c r="E52" s="1055">
        <v>0</v>
      </c>
      <c r="F52" s="1055">
        <v>0</v>
      </c>
      <c r="G52" s="1053"/>
      <c r="H52" s="1054">
        <f t="shared" si="7"/>
        <v>0</v>
      </c>
      <c r="J52" s="443">
        <v>65</v>
      </c>
      <c r="L52" s="738">
        <f t="shared" si="6"/>
        <v>0</v>
      </c>
      <c r="N52" s="1054">
        <f t="shared" si="8"/>
        <v>0</v>
      </c>
    </row>
    <row r="53" spans="1:14">
      <c r="A53" s="13">
        <v>942</v>
      </c>
      <c r="C53" s="1056">
        <v>0</v>
      </c>
      <c r="D53" s="1056">
        <v>0</v>
      </c>
      <c r="E53" s="1056">
        <v>0</v>
      </c>
      <c r="F53" s="1056">
        <v>0</v>
      </c>
      <c r="G53" s="1053"/>
      <c r="H53" s="1057">
        <f t="shared" ref="H53" si="9">SUM(C53:F53)</f>
        <v>0</v>
      </c>
      <c r="J53" s="443">
        <v>54</v>
      </c>
      <c r="K53" s="218"/>
      <c r="L53" s="738">
        <f t="shared" ref="L53" si="10">VLOOKUP($J53,Per_Diems_CCRs,4,FALSE)</f>
        <v>0</v>
      </c>
      <c r="M53" s="8"/>
      <c r="N53" s="1063">
        <f t="shared" ref="N53" si="11">ROUND(H53*L53,0)</f>
        <v>0</v>
      </c>
    </row>
    <row r="54" spans="1:14">
      <c r="A54" s="9" t="s">
        <v>70</v>
      </c>
      <c r="C54" s="1054">
        <f>SUM(C11:C53)</f>
        <v>0</v>
      </c>
      <c r="D54" s="1054">
        <f>SUM(D11:D53)</f>
        <v>0</v>
      </c>
      <c r="E54" s="1054">
        <f>SUM(E11:E53)</f>
        <v>0</v>
      </c>
      <c r="F54" s="1054">
        <f>SUM(F11:F53)</f>
        <v>0</v>
      </c>
      <c r="G54" s="1054"/>
      <c r="H54" s="1054">
        <f>SUM(H11:H53)</f>
        <v>0</v>
      </c>
      <c r="I54" s="131"/>
      <c r="J54" s="131"/>
      <c r="K54" s="131"/>
      <c r="L54" s="221"/>
      <c r="M54" s="221"/>
      <c r="N54" s="1062">
        <f>SUM(N11:N53)</f>
        <v>0</v>
      </c>
    </row>
    <row r="55" spans="1:14">
      <c r="C55" s="1058"/>
      <c r="D55" s="1058"/>
      <c r="E55" s="1058"/>
      <c r="F55" s="1058"/>
      <c r="G55" s="1058"/>
      <c r="H55" s="1058"/>
      <c r="I55" s="131"/>
      <c r="J55" s="131"/>
      <c r="K55" s="131"/>
      <c r="L55" s="131"/>
      <c r="M55" s="131"/>
      <c r="N55" s="1058"/>
    </row>
    <row r="56" spans="1:14">
      <c r="A56" s="9" t="s">
        <v>71</v>
      </c>
      <c r="C56" s="1051">
        <v>0</v>
      </c>
      <c r="D56" s="1051">
        <v>0</v>
      </c>
      <c r="E56" s="1051">
        <v>0</v>
      </c>
      <c r="F56" s="1051">
        <v>0</v>
      </c>
      <c r="G56" s="1053"/>
      <c r="H56" s="1059">
        <f>SUM(C56:F56)</f>
        <v>0</v>
      </c>
      <c r="J56" s="220"/>
      <c r="L56" s="25"/>
      <c r="N56" s="1058"/>
    </row>
    <row r="57" spans="1:14">
      <c r="A57" s="9"/>
      <c r="C57" s="1058"/>
      <c r="D57" s="1058"/>
      <c r="E57" s="1058"/>
      <c r="F57" s="1058"/>
      <c r="G57" s="1058"/>
      <c r="H57" s="1058"/>
      <c r="J57" s="220"/>
      <c r="L57" s="25"/>
      <c r="N57" s="1058"/>
    </row>
    <row r="58" spans="1:14" s="212" customFormat="1">
      <c r="A58" s="141"/>
      <c r="C58" s="1058"/>
      <c r="D58" s="1058"/>
      <c r="E58" s="1058"/>
      <c r="F58" s="1058"/>
      <c r="G58" s="1058"/>
      <c r="H58" s="1058"/>
      <c r="J58" s="219"/>
      <c r="L58" s="142"/>
      <c r="N58" s="1058"/>
    </row>
    <row r="59" spans="1:14">
      <c r="A59" s="106" t="s">
        <v>82</v>
      </c>
      <c r="C59" s="1051">
        <v>0</v>
      </c>
      <c r="D59" s="1051">
        <v>0</v>
      </c>
      <c r="E59" s="1051">
        <v>0</v>
      </c>
      <c r="F59" s="1051">
        <v>0</v>
      </c>
      <c r="G59" s="1053"/>
      <c r="H59" s="1059">
        <f>SUM(C59:F59)</f>
        <v>0</v>
      </c>
      <c r="J59" s="142"/>
      <c r="L59" s="25"/>
      <c r="N59" s="1058"/>
    </row>
    <row r="60" spans="1:14">
      <c r="A60" s="106" t="s">
        <v>83</v>
      </c>
      <c r="C60" s="1051">
        <v>0</v>
      </c>
      <c r="D60" s="1051">
        <v>0</v>
      </c>
      <c r="E60" s="1051">
        <v>0</v>
      </c>
      <c r="F60" s="1051">
        <v>0</v>
      </c>
      <c r="G60" s="1053"/>
      <c r="H60" s="1059">
        <f>SUM(C60:F60)</f>
        <v>0</v>
      </c>
      <c r="J60" s="143"/>
      <c r="L60" s="76"/>
      <c r="N60" s="1059">
        <f>H59+H60</f>
        <v>0</v>
      </c>
    </row>
    <row r="61" spans="1:14">
      <c r="A61" s="74" t="s">
        <v>72</v>
      </c>
      <c r="C61" s="1058"/>
      <c r="D61" s="1058"/>
      <c r="E61" s="1058"/>
      <c r="F61" s="1058"/>
      <c r="G61" s="1058"/>
      <c r="H61" s="1060"/>
      <c r="J61" s="143"/>
      <c r="L61" s="76"/>
      <c r="N61" s="1064"/>
    </row>
    <row r="62" spans="1:14" ht="15.75" customHeight="1">
      <c r="A62" s="106" t="s">
        <v>84</v>
      </c>
      <c r="C62" s="1061">
        <f>C56-(C59+C60)</f>
        <v>0</v>
      </c>
      <c r="D62" s="1061">
        <f>D56-(D59+D60)</f>
        <v>0</v>
      </c>
      <c r="E62" s="1061">
        <f>E56-(E59+E60)</f>
        <v>0</v>
      </c>
      <c r="F62" s="1061">
        <f>F56-(F59+F60)</f>
        <v>0</v>
      </c>
      <c r="G62" s="1058"/>
      <c r="H62" s="1062">
        <f>SUM(C62:F62)</f>
        <v>0</v>
      </c>
      <c r="N62" s="1058"/>
    </row>
    <row r="63" spans="1:14" ht="15.75" customHeight="1">
      <c r="A63" s="9"/>
      <c r="C63" s="75"/>
      <c r="D63" s="63"/>
      <c r="E63" s="63"/>
      <c r="F63" s="63"/>
      <c r="G63" s="62"/>
      <c r="H63" s="107"/>
      <c r="N63" s="1053"/>
    </row>
    <row r="64" spans="1:14">
      <c r="A64" s="633"/>
      <c r="H64" s="108"/>
    </row>
  </sheetData>
  <printOptions horizontalCentered="1"/>
  <pageMargins left="0.5" right="0.5" top="0.5" bottom="0.75" header="0.3" footer="0.3"/>
  <pageSetup scale="59" fitToHeight="0" orientation="portrait" r:id="rId1"/>
  <headerFooter>
    <oddFooter>&amp;L&amp;10&amp;F / &amp;A, &amp;P/&amp;N&amp;R&amp;10Rev. 7/08/2015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24"/>
  <sheetViews>
    <sheetView zoomScaleNormal="100" workbookViewId="0">
      <selection activeCell="A7" sqref="A7"/>
    </sheetView>
  </sheetViews>
  <sheetFormatPr defaultColWidth="9.140625" defaultRowHeight="15"/>
  <cols>
    <col min="1" max="1" width="31.5703125" style="212" customWidth="1"/>
    <col min="2" max="2" width="27.85546875" style="212" customWidth="1"/>
    <col min="3" max="3" width="14.85546875" style="480" customWidth="1"/>
    <col min="4" max="4" width="17" style="212" customWidth="1"/>
    <col min="5" max="5" width="14.85546875" style="212" customWidth="1"/>
    <col min="6" max="6" width="13.42578125" style="212" hidden="1" customWidth="1"/>
    <col min="7" max="7" width="14.85546875" style="212" customWidth="1"/>
    <col min="8" max="16384" width="9.140625" style="212"/>
  </cols>
  <sheetData>
    <row r="1" spans="1:9">
      <c r="A1" s="93" t="str">
        <f>'Summary cost &amp; pymt per CMS '!A3</f>
        <v>Hospital Name</v>
      </c>
      <c r="B1" s="153" t="str">
        <f>'Summary cost &amp; pymt per CMS '!B3:G3</f>
        <v>Hospital Name</v>
      </c>
      <c r="C1" s="495"/>
    </row>
    <row r="2" spans="1:9">
      <c r="A2" s="93" t="str">
        <f>'Summary cost &amp; pymt per CMS '!A4</f>
        <v>Medicaid #</v>
      </c>
      <c r="B2" s="496" t="str">
        <f>'Summary cost &amp; pymt per CMS '!B4:G4</f>
        <v>7 digit Medicaid #</v>
      </c>
      <c r="C2" s="495"/>
    </row>
    <row r="3" spans="1:9">
      <c r="A3" s="481" t="str">
        <f>'Summary cost &amp; pymt per CMS '!A5</f>
        <v>FYE</v>
      </c>
      <c r="B3" s="497" t="str">
        <f>'Summary cost &amp; pymt per CMS '!B5:G5</f>
        <v>0/00/0000</v>
      </c>
      <c r="C3" s="498"/>
      <c r="D3" s="212" t="s">
        <v>157</v>
      </c>
      <c r="E3" s="482" t="str">
        <f>'OP Analysis-Cost Report Summary'!G5</f>
        <v>00/00/0000</v>
      </c>
      <c r="G3" s="483"/>
    </row>
    <row r="4" spans="1:9">
      <c r="A4" s="481"/>
      <c r="B4" s="483"/>
    </row>
    <row r="5" spans="1:9" ht="21" thickBot="1">
      <c r="A5" s="484"/>
      <c r="B5" s="223"/>
      <c r="C5" s="519"/>
    </row>
    <row r="6" spans="1:9" ht="21.75" thickTop="1" thickBot="1">
      <c r="A6" s="481"/>
      <c r="B6" s="483"/>
      <c r="C6" s="632" t="s">
        <v>269</v>
      </c>
    </row>
    <row r="7" spans="1:9" s="48" customFormat="1" ht="19.5" thickTop="1">
      <c r="A7" s="485" t="s">
        <v>129</v>
      </c>
      <c r="B7" s="486"/>
      <c r="C7" s="155"/>
      <c r="D7" s="487"/>
      <c r="E7" s="487"/>
      <c r="F7" s="487"/>
      <c r="G7" s="93"/>
      <c r="H7" s="93"/>
      <c r="I7" s="93"/>
    </row>
    <row r="8" spans="1:9" ht="20.25">
      <c r="A8" s="481"/>
      <c r="B8" s="488"/>
    </row>
    <row r="9" spans="1:9" ht="20.25">
      <c r="B9" s="488"/>
    </row>
    <row r="10" spans="1:9" s="136" customFormat="1">
      <c r="A10" s="489" t="s">
        <v>182</v>
      </c>
      <c r="B10" s="490"/>
      <c r="C10" s="491"/>
      <c r="E10" s="481"/>
      <c r="F10" s="481"/>
      <c r="G10" s="481"/>
    </row>
    <row r="13" spans="1:9">
      <c r="A13" s="212" t="s">
        <v>183</v>
      </c>
      <c r="B13" s="492" t="s">
        <v>184</v>
      </c>
      <c r="C13" s="1126">
        <v>0</v>
      </c>
    </row>
    <row r="14" spans="1:9">
      <c r="C14" s="383"/>
    </row>
    <row r="15" spans="1:9">
      <c r="A15" s="212" t="s">
        <v>185</v>
      </c>
      <c r="C15" s="383"/>
    </row>
    <row r="16" spans="1:9">
      <c r="A16" s="212" t="s">
        <v>186</v>
      </c>
      <c r="B16" s="493" t="s">
        <v>187</v>
      </c>
      <c r="C16" s="1125">
        <f>'OP Analysis Rev Codes - EIDR'!$AM$81</f>
        <v>0</v>
      </c>
    </row>
    <row r="17" spans="1:3">
      <c r="A17" s="212" t="s">
        <v>188</v>
      </c>
      <c r="B17" s="492" t="s">
        <v>189</v>
      </c>
      <c r="C17" s="494">
        <v>0</v>
      </c>
    </row>
    <row r="18" spans="1:3">
      <c r="A18" s="212" t="s">
        <v>190</v>
      </c>
      <c r="C18" s="1122">
        <f>ROUND(C16*C17,0)</f>
        <v>0</v>
      </c>
    </row>
    <row r="19" spans="1:3">
      <c r="C19" s="1058"/>
    </row>
    <row r="20" spans="1:3" ht="15.75" thickBot="1">
      <c r="A20" s="212" t="s">
        <v>191</v>
      </c>
      <c r="C20" s="1123">
        <f>ROUND(C18*0.1,0)</f>
        <v>0</v>
      </c>
    </row>
    <row r="21" spans="1:3" ht="15.75" thickTop="1">
      <c r="C21" s="1053"/>
    </row>
    <row r="22" spans="1:3">
      <c r="C22" s="1053"/>
    </row>
    <row r="23" spans="1:3" ht="15.75" thickBot="1">
      <c r="A23" s="212" t="s">
        <v>27</v>
      </c>
      <c r="B23" s="493" t="s">
        <v>187</v>
      </c>
      <c r="C23" s="1124">
        <f>'OP Analysis Rev Codes - EIDR'!$AN$81</f>
        <v>0</v>
      </c>
    </row>
    <row r="24" spans="1:3" ht="15.75" thickTop="1"/>
  </sheetData>
  <printOptions horizontalCentered="1"/>
  <pageMargins left="0.7" right="0.7" top="0.75" bottom="0.75" header="0.3" footer="0.3"/>
  <pageSetup scale="85" orientation="portrait" r:id="rId1"/>
  <headerFooter>
    <oddFooter>&amp;L&amp;F/&amp;A&amp;RRev. 7/08/2015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A128"/>
  <sheetViews>
    <sheetView topLeftCell="I1" zoomScaleNormal="100" zoomScaleSheetLayoutView="100" workbookViewId="0"/>
  </sheetViews>
  <sheetFormatPr defaultColWidth="9.140625" defaultRowHeight="15"/>
  <cols>
    <col min="1" max="1" width="15.5703125" style="139" customWidth="1"/>
    <col min="2" max="2" width="15.5703125" style="212" customWidth="1"/>
    <col min="3" max="3" width="21.42578125" style="139" customWidth="1"/>
    <col min="4" max="4" width="10" style="212" customWidth="1"/>
    <col min="5" max="5" width="20.85546875" style="139" customWidth="1"/>
    <col min="6" max="6" width="2" style="131" customWidth="1"/>
    <col min="7" max="7" width="12.140625" style="212" customWidth="1"/>
    <col min="8" max="8" width="21.7109375" style="139" customWidth="1"/>
    <col min="9" max="9" width="2" style="139" customWidth="1"/>
    <col min="10" max="10" width="13.28515625" style="529" customWidth="1"/>
    <col min="11" max="11" width="20.85546875" style="529" customWidth="1"/>
    <col min="12" max="12" width="2" style="211" customWidth="1"/>
    <col min="13" max="13" width="13.28515625" style="212" customWidth="1"/>
    <col min="14" max="14" width="20.85546875" style="212" customWidth="1"/>
    <col min="15" max="15" width="2" style="211" customWidth="1"/>
    <col min="16" max="16" width="13.42578125" style="212" customWidth="1"/>
    <col min="17" max="17" width="20.85546875" style="212" customWidth="1"/>
    <col min="18" max="18" width="2" style="211" customWidth="1"/>
    <col min="19" max="19" width="13" style="212" customWidth="1"/>
    <col min="20" max="20" width="20.85546875" style="212" customWidth="1"/>
    <col min="21" max="21" width="2" style="211" customWidth="1"/>
    <col min="22" max="22" width="13" style="529" customWidth="1"/>
    <col min="23" max="23" width="20.85546875" style="529" customWidth="1"/>
    <col min="24" max="24" width="2" style="211" customWidth="1"/>
    <col min="25" max="25" width="13" style="529" customWidth="1"/>
    <col min="26" max="26" width="20.85546875" style="529" customWidth="1"/>
    <col min="27" max="27" width="2" style="211" customWidth="1"/>
    <col min="28" max="28" width="2" style="139" customWidth="1"/>
    <col min="29" max="16384" width="9.140625" style="139"/>
  </cols>
  <sheetData>
    <row r="1" spans="1:27" ht="16.5" thickBot="1">
      <c r="A1" s="101" t="s">
        <v>8</v>
      </c>
      <c r="B1" s="101"/>
      <c r="E1" s="103" t="str">
        <f>'Summary cost &amp; pymt per CMS '!B3</f>
        <v>Hospital Name</v>
      </c>
      <c r="F1" s="152"/>
      <c r="G1" s="205"/>
      <c r="H1" s="473" t="s">
        <v>274</v>
      </c>
      <c r="K1" s="103" t="str">
        <f>+$E1</f>
        <v>Hospital Name</v>
      </c>
      <c r="L1" s="210"/>
      <c r="M1" s="205"/>
      <c r="N1" s="473" t="s">
        <v>274</v>
      </c>
      <c r="O1" s="158"/>
      <c r="P1" s="529"/>
      <c r="Q1" s="103" t="str">
        <f>+$E1</f>
        <v>Hospital Name</v>
      </c>
      <c r="R1" s="210"/>
      <c r="S1" s="205"/>
      <c r="T1" s="473" t="s">
        <v>274</v>
      </c>
      <c r="U1" s="158"/>
      <c r="W1" s="103" t="str">
        <f>+$E1</f>
        <v>Hospital Name</v>
      </c>
      <c r="X1" s="210"/>
      <c r="Y1" s="205"/>
      <c r="Z1" s="473" t="s">
        <v>274</v>
      </c>
      <c r="AA1" s="158"/>
    </row>
    <row r="2" spans="1:27" ht="21.75" thickTop="1" thickBot="1">
      <c r="A2" s="101" t="s">
        <v>9</v>
      </c>
      <c r="B2" s="101"/>
      <c r="E2" s="206" t="s">
        <v>310</v>
      </c>
      <c r="F2" s="153"/>
      <c r="G2" s="104"/>
      <c r="H2" s="632" t="s">
        <v>269</v>
      </c>
      <c r="K2" s="1193" t="str">
        <f>+$E2</f>
        <v>0000000</v>
      </c>
      <c r="L2" s="153"/>
      <c r="M2" s="104"/>
      <c r="N2" s="632" t="s">
        <v>269</v>
      </c>
      <c r="O2" s="158"/>
      <c r="P2" s="529"/>
      <c r="Q2" s="1193" t="str">
        <f>+$E2</f>
        <v>0000000</v>
      </c>
      <c r="R2" s="153"/>
      <c r="S2" s="104"/>
      <c r="T2" s="632" t="s">
        <v>269</v>
      </c>
      <c r="U2" s="158"/>
      <c r="W2" s="1193" t="str">
        <f>+$E2</f>
        <v>0000000</v>
      </c>
      <c r="X2" s="153"/>
      <c r="Y2" s="104"/>
      <c r="Z2" s="632" t="s">
        <v>269</v>
      </c>
      <c r="AA2" s="158"/>
    </row>
    <row r="3" spans="1:27" ht="16.5" thickTop="1">
      <c r="A3" s="101" t="s">
        <v>10</v>
      </c>
      <c r="B3" s="101"/>
      <c r="E3" s="126" t="str">
        <f>'Summary cost &amp; pymt per CMS '!B5</f>
        <v>0/00/0000</v>
      </c>
      <c r="F3" s="152"/>
      <c r="G3" s="41"/>
      <c r="H3" s="426"/>
      <c r="K3" s="126" t="str">
        <f>+$E3</f>
        <v>0/00/0000</v>
      </c>
      <c r="L3" s="210"/>
      <c r="M3" s="41"/>
      <c r="N3" s="426"/>
      <c r="O3" s="158"/>
      <c r="P3" s="529"/>
      <c r="Q3" s="126" t="str">
        <f>+$E3</f>
        <v>0/00/0000</v>
      </c>
      <c r="R3" s="210"/>
      <c r="S3" s="41"/>
      <c r="T3" s="426"/>
      <c r="U3" s="158"/>
      <c r="W3" s="126" t="str">
        <f>+$E3</f>
        <v>0/00/0000</v>
      </c>
      <c r="X3" s="210"/>
      <c r="Y3" s="41"/>
      <c r="Z3" s="426"/>
      <c r="AA3" s="158"/>
    </row>
    <row r="4" spans="1:27">
      <c r="A4" s="93"/>
      <c r="B4" s="93"/>
      <c r="G4" s="13"/>
      <c r="H4" s="13"/>
      <c r="M4" s="13"/>
      <c r="N4" s="13"/>
      <c r="O4" s="158"/>
      <c r="P4" s="529"/>
      <c r="Q4" s="529"/>
      <c r="S4" s="13"/>
      <c r="T4" s="13"/>
      <c r="U4" s="158"/>
      <c r="Y4" s="13"/>
      <c r="Z4" s="13"/>
      <c r="AA4" s="158"/>
    </row>
    <row r="5" spans="1:27">
      <c r="A5" s="136" t="s">
        <v>134</v>
      </c>
      <c r="B5" s="136"/>
      <c r="E5" s="14" t="s">
        <v>157</v>
      </c>
      <c r="G5" s="14"/>
      <c r="H5" s="510" t="s">
        <v>193</v>
      </c>
      <c r="K5" s="14" t="s">
        <v>157</v>
      </c>
      <c r="M5" s="14"/>
      <c r="N5" s="1194" t="str">
        <f>+$H5</f>
        <v>00/00/0000</v>
      </c>
      <c r="O5" s="158"/>
      <c r="P5" s="529"/>
      <c r="Q5" s="14" t="s">
        <v>157</v>
      </c>
      <c r="S5" s="14"/>
      <c r="T5" s="1194" t="str">
        <f>+$H5</f>
        <v>00/00/0000</v>
      </c>
      <c r="U5" s="158"/>
      <c r="W5" s="14" t="s">
        <v>157</v>
      </c>
      <c r="Y5" s="14"/>
      <c r="Z5" s="1194" t="str">
        <f>+$H5</f>
        <v>00/00/0000</v>
      </c>
      <c r="AA5" s="158"/>
    </row>
    <row r="6" spans="1:27">
      <c r="A6" s="93"/>
      <c r="B6" s="93"/>
      <c r="G6" s="13"/>
      <c r="H6" s="13"/>
      <c r="M6" s="13"/>
      <c r="N6" s="13"/>
      <c r="P6" s="529"/>
      <c r="Q6" s="529"/>
      <c r="S6" s="13"/>
      <c r="T6" s="13"/>
      <c r="Y6" s="13"/>
      <c r="Z6" s="13"/>
    </row>
    <row r="7" spans="1:27" ht="48.75" customHeight="1">
      <c r="A7" s="93" t="s">
        <v>92</v>
      </c>
      <c r="B7" s="93"/>
      <c r="E7" s="1289" t="s">
        <v>130</v>
      </c>
      <c r="F7" s="1289"/>
      <c r="G7" s="1289"/>
      <c r="H7" s="1289"/>
      <c r="I7" s="160"/>
      <c r="K7" s="1289" t="s">
        <v>130</v>
      </c>
      <c r="L7" s="1289"/>
      <c r="M7" s="1289"/>
      <c r="N7" s="1289"/>
      <c r="P7" s="529"/>
      <c r="Q7" s="1289" t="s">
        <v>130</v>
      </c>
      <c r="R7" s="1289"/>
      <c r="S7" s="1289"/>
      <c r="T7" s="1289"/>
      <c r="W7" s="1289" t="s">
        <v>130</v>
      </c>
      <c r="X7" s="1289"/>
      <c r="Y7" s="1289"/>
      <c r="Z7" s="1289"/>
    </row>
    <row r="8" spans="1:27">
      <c r="A8" s="93"/>
      <c r="B8" s="93"/>
      <c r="D8" s="1192" t="s">
        <v>511</v>
      </c>
      <c r="G8" s="13"/>
      <c r="H8" s="13"/>
      <c r="I8" s="160"/>
      <c r="J8" s="1192" t="s">
        <v>511</v>
      </c>
      <c r="M8" s="13"/>
      <c r="N8" s="13"/>
      <c r="P8" s="1192" t="s">
        <v>511</v>
      </c>
      <c r="Q8" s="529"/>
      <c r="S8" s="13"/>
      <c r="T8" s="13"/>
      <c r="V8" s="1192" t="s">
        <v>511</v>
      </c>
      <c r="Y8" s="13"/>
      <c r="Z8" s="13"/>
    </row>
    <row r="9" spans="1:27">
      <c r="A9" s="93"/>
      <c r="B9" s="93"/>
      <c r="C9" s="149"/>
      <c r="D9" s="149"/>
      <c r="G9" s="13"/>
      <c r="H9" s="13"/>
      <c r="L9" s="158"/>
    </row>
    <row r="10" spans="1:27" ht="15" customHeight="1">
      <c r="A10" s="93"/>
      <c r="B10" s="93"/>
      <c r="C10" s="149"/>
      <c r="D10" s="149"/>
      <c r="G10" s="13"/>
      <c r="H10" s="13"/>
      <c r="J10" s="212"/>
      <c r="K10" s="212"/>
      <c r="P10" s="1260" t="s">
        <v>148</v>
      </c>
      <c r="Q10" s="1261"/>
      <c r="S10" s="529"/>
      <c r="T10" s="529"/>
      <c r="Y10" s="211"/>
      <c r="Z10" s="131"/>
      <c r="AA10" s="212"/>
    </row>
    <row r="11" spans="1:27">
      <c r="A11" s="93"/>
      <c r="B11" s="93"/>
      <c r="C11" s="125"/>
      <c r="D11" s="1268" t="s">
        <v>329</v>
      </c>
      <c r="E11" s="1269"/>
      <c r="F11" s="1269"/>
      <c r="G11" s="1269"/>
      <c r="H11" s="1270"/>
      <c r="I11" s="348"/>
      <c r="J11" s="1286" t="s">
        <v>146</v>
      </c>
      <c r="K11" s="1287"/>
      <c r="M11" s="1290" t="s">
        <v>147</v>
      </c>
      <c r="N11" s="1291"/>
      <c r="P11" s="1262"/>
      <c r="Q11" s="1263"/>
      <c r="S11" s="1299" t="s">
        <v>460</v>
      </c>
      <c r="T11" s="1300"/>
      <c r="V11" s="1293" t="s">
        <v>463</v>
      </c>
      <c r="W11" s="1294"/>
      <c r="Y11" s="1296" t="s">
        <v>450</v>
      </c>
      <c r="Z11" s="1297"/>
      <c r="AA11" s="212"/>
    </row>
    <row r="12" spans="1:27">
      <c r="D12" s="1285" t="s">
        <v>124</v>
      </c>
      <c r="E12" s="1285"/>
      <c r="F12" s="278"/>
      <c r="G12" s="1285" t="s">
        <v>123</v>
      </c>
      <c r="H12" s="1285"/>
      <c r="J12" s="1288" t="s">
        <v>155</v>
      </c>
      <c r="K12" s="1288"/>
      <c r="M12" s="1292" t="s">
        <v>155</v>
      </c>
      <c r="N12" s="1292"/>
      <c r="P12" s="1295" t="s">
        <v>155</v>
      </c>
      <c r="Q12" s="1295"/>
      <c r="S12" s="1295" t="s">
        <v>155</v>
      </c>
      <c r="T12" s="1295"/>
      <c r="V12" s="1295" t="s">
        <v>155</v>
      </c>
      <c r="W12" s="1295"/>
      <c r="Y12" s="1298" t="s">
        <v>137</v>
      </c>
      <c r="Z12" s="1298"/>
      <c r="AA12" s="212"/>
    </row>
    <row r="13" spans="1:27" ht="42.75" customHeight="1">
      <c r="A13" s="122" t="s">
        <v>24</v>
      </c>
      <c r="B13" s="435" t="s">
        <v>168</v>
      </c>
      <c r="C13" s="120" t="s">
        <v>64</v>
      </c>
      <c r="D13" s="271" t="s">
        <v>177</v>
      </c>
      <c r="E13" s="271" t="s">
        <v>178</v>
      </c>
      <c r="F13" s="272"/>
      <c r="G13" s="271" t="s">
        <v>177</v>
      </c>
      <c r="H13" s="271" t="s">
        <v>178</v>
      </c>
      <c r="J13" s="284" t="s">
        <v>174</v>
      </c>
      <c r="K13" s="284" t="s">
        <v>173</v>
      </c>
      <c r="L13" s="156"/>
      <c r="M13" s="351" t="s">
        <v>176</v>
      </c>
      <c r="N13" s="351" t="s">
        <v>135</v>
      </c>
      <c r="O13" s="156"/>
      <c r="P13" s="357" t="s">
        <v>179</v>
      </c>
      <c r="Q13" s="357" t="s">
        <v>135</v>
      </c>
      <c r="R13" s="156"/>
      <c r="S13" s="357" t="s">
        <v>179</v>
      </c>
      <c r="T13" s="357" t="s">
        <v>135</v>
      </c>
      <c r="U13" s="156"/>
      <c r="V13" s="357" t="s">
        <v>179</v>
      </c>
      <c r="W13" s="357" t="s">
        <v>135</v>
      </c>
      <c r="X13" s="156"/>
      <c r="Y13" s="261" t="s">
        <v>175</v>
      </c>
      <c r="Z13" s="154" t="s">
        <v>135</v>
      </c>
      <c r="AA13" s="212"/>
    </row>
    <row r="14" spans="1:27" ht="11.25" customHeight="1">
      <c r="A14" s="128"/>
      <c r="B14" s="128"/>
      <c r="C14" s="129"/>
      <c r="D14" s="370"/>
      <c r="E14" s="311"/>
      <c r="F14" s="272"/>
      <c r="G14" s="311"/>
      <c r="H14" s="311"/>
      <c r="J14" s="313"/>
      <c r="K14" s="313"/>
      <c r="L14" s="156"/>
      <c r="M14" s="352"/>
      <c r="N14" s="352"/>
      <c r="O14" s="156"/>
      <c r="P14" s="358"/>
      <c r="Q14" s="358"/>
      <c r="R14" s="156"/>
      <c r="S14" s="358"/>
      <c r="T14" s="358"/>
      <c r="U14" s="156"/>
      <c r="V14" s="358"/>
      <c r="W14" s="358"/>
      <c r="X14" s="156"/>
      <c r="Y14" s="451"/>
      <c r="Z14" s="131"/>
      <c r="AA14" s="212"/>
    </row>
    <row r="15" spans="1:27">
      <c r="A15" s="133" t="s">
        <v>93</v>
      </c>
      <c r="B15" s="133"/>
      <c r="C15" s="129"/>
      <c r="D15" s="370"/>
      <c r="E15" s="311"/>
      <c r="F15" s="272"/>
      <c r="G15" s="311"/>
      <c r="H15" s="311"/>
      <c r="J15" s="313"/>
      <c r="K15" s="313"/>
      <c r="L15" s="156"/>
      <c r="M15" s="352"/>
      <c r="N15" s="352"/>
      <c r="O15" s="156"/>
      <c r="P15" s="358"/>
      <c r="Q15" s="358"/>
      <c r="R15" s="156"/>
      <c r="S15" s="358"/>
      <c r="T15" s="358"/>
      <c r="U15" s="156"/>
      <c r="V15" s="358"/>
      <c r="W15" s="358"/>
      <c r="X15" s="156"/>
      <c r="Y15" s="472"/>
      <c r="Z15" s="131"/>
      <c r="AA15" s="212"/>
    </row>
    <row r="16" spans="1:27">
      <c r="A16" s="130">
        <f>VLOOKUP($C16,Crosswalk,4,FALSE)</f>
        <v>0</v>
      </c>
      <c r="B16" s="367"/>
      <c r="C16" s="13">
        <v>110</v>
      </c>
      <c r="D16" s="455">
        <v>0</v>
      </c>
      <c r="E16" s="1065">
        <v>0</v>
      </c>
      <c r="F16" s="274"/>
      <c r="G16" s="455">
        <v>0</v>
      </c>
      <c r="H16" s="1065">
        <v>0</v>
      </c>
      <c r="J16" s="448">
        <v>0</v>
      </c>
      <c r="K16" s="1077">
        <v>0</v>
      </c>
      <c r="L16" s="123"/>
      <c r="M16" s="452">
        <v>0</v>
      </c>
      <c r="N16" s="1084">
        <v>0</v>
      </c>
      <c r="O16" s="123"/>
      <c r="P16" s="467">
        <v>0</v>
      </c>
      <c r="Q16" s="1091">
        <v>0</v>
      </c>
      <c r="R16" s="123"/>
      <c r="S16" s="467">
        <v>0</v>
      </c>
      <c r="T16" s="1091">
        <v>0</v>
      </c>
      <c r="U16" s="123"/>
      <c r="V16" s="467">
        <v>0</v>
      </c>
      <c r="W16" s="1091">
        <v>0</v>
      </c>
      <c r="X16" s="123"/>
      <c r="Y16" s="419">
        <f t="shared" ref="Y16:Z20" si="0">D16+J16+M16+P16+S16+V16</f>
        <v>0</v>
      </c>
      <c r="Z16" s="1098">
        <f t="shared" si="0"/>
        <v>0</v>
      </c>
      <c r="AA16" s="212"/>
    </row>
    <row r="17" spans="1:27">
      <c r="A17" s="130">
        <f>VLOOKUP($C17,Crosswalk,4,FALSE)</f>
        <v>0</v>
      </c>
      <c r="B17" s="367"/>
      <c r="C17" s="13">
        <v>114</v>
      </c>
      <c r="D17" s="455">
        <v>0</v>
      </c>
      <c r="E17" s="1065">
        <v>0</v>
      </c>
      <c r="F17" s="274"/>
      <c r="G17" s="455">
        <v>0</v>
      </c>
      <c r="H17" s="1065">
        <v>0</v>
      </c>
      <c r="J17" s="448">
        <v>0</v>
      </c>
      <c r="K17" s="1077">
        <v>0</v>
      </c>
      <c r="L17" s="123"/>
      <c r="M17" s="452">
        <v>0</v>
      </c>
      <c r="N17" s="1084">
        <v>0</v>
      </c>
      <c r="O17" s="123"/>
      <c r="P17" s="467">
        <v>0</v>
      </c>
      <c r="Q17" s="1091">
        <v>0</v>
      </c>
      <c r="R17" s="123"/>
      <c r="S17" s="467">
        <v>0</v>
      </c>
      <c r="T17" s="1091">
        <v>0</v>
      </c>
      <c r="U17" s="123"/>
      <c r="V17" s="467">
        <v>0</v>
      </c>
      <c r="W17" s="1091">
        <v>0</v>
      </c>
      <c r="X17" s="123"/>
      <c r="Y17" s="419">
        <f t="shared" si="0"/>
        <v>0</v>
      </c>
      <c r="Z17" s="1098">
        <f t="shared" si="0"/>
        <v>0</v>
      </c>
      <c r="AA17" s="212"/>
    </row>
    <row r="18" spans="1:27">
      <c r="A18" s="130">
        <f>VLOOKUP($C18,Crosswalk,4,FALSE)</f>
        <v>0</v>
      </c>
      <c r="B18" s="367"/>
      <c r="C18" s="13">
        <v>114</v>
      </c>
      <c r="D18" s="455">
        <v>0</v>
      </c>
      <c r="E18" s="1065">
        <v>0</v>
      </c>
      <c r="F18" s="274"/>
      <c r="G18" s="455">
        <v>0</v>
      </c>
      <c r="H18" s="1065">
        <v>0</v>
      </c>
      <c r="J18" s="448">
        <v>0</v>
      </c>
      <c r="K18" s="1077">
        <v>0</v>
      </c>
      <c r="L18" s="123"/>
      <c r="M18" s="452">
        <v>0</v>
      </c>
      <c r="N18" s="1084">
        <v>0</v>
      </c>
      <c r="O18" s="123"/>
      <c r="P18" s="467">
        <v>0</v>
      </c>
      <c r="Q18" s="1091">
        <v>0</v>
      </c>
      <c r="R18" s="123"/>
      <c r="S18" s="467">
        <v>0</v>
      </c>
      <c r="T18" s="1091">
        <v>0</v>
      </c>
      <c r="U18" s="123"/>
      <c r="V18" s="467">
        <v>0</v>
      </c>
      <c r="W18" s="1091">
        <v>0</v>
      </c>
      <c r="X18" s="123"/>
      <c r="Y18" s="419">
        <f t="shared" si="0"/>
        <v>0</v>
      </c>
      <c r="Z18" s="1098">
        <f t="shared" si="0"/>
        <v>0</v>
      </c>
      <c r="AA18" s="212"/>
    </row>
    <row r="19" spans="1:27">
      <c r="A19" s="130">
        <f>VLOOKUP($C19,Crosswalk,4,FALSE)</f>
        <v>0</v>
      </c>
      <c r="B19" s="367"/>
      <c r="C19" s="13">
        <v>120</v>
      </c>
      <c r="D19" s="455">
        <v>0</v>
      </c>
      <c r="E19" s="1065">
        <v>0</v>
      </c>
      <c r="F19" s="274"/>
      <c r="G19" s="455">
        <v>0</v>
      </c>
      <c r="H19" s="1065">
        <v>0</v>
      </c>
      <c r="J19" s="448">
        <v>0</v>
      </c>
      <c r="K19" s="1077">
        <v>0</v>
      </c>
      <c r="L19" s="123"/>
      <c r="M19" s="452">
        <v>0</v>
      </c>
      <c r="N19" s="1084">
        <v>0</v>
      </c>
      <c r="O19" s="123"/>
      <c r="P19" s="467">
        <v>0</v>
      </c>
      <c r="Q19" s="1091">
        <v>0</v>
      </c>
      <c r="R19" s="123"/>
      <c r="S19" s="467">
        <v>0</v>
      </c>
      <c r="T19" s="1091">
        <v>0</v>
      </c>
      <c r="U19" s="123"/>
      <c r="V19" s="467">
        <v>0</v>
      </c>
      <c r="W19" s="1091">
        <v>0</v>
      </c>
      <c r="X19" s="123"/>
      <c r="Y19" s="419">
        <f t="shared" si="0"/>
        <v>0</v>
      </c>
      <c r="Z19" s="1098">
        <f t="shared" si="0"/>
        <v>0</v>
      </c>
      <c r="AA19" s="212"/>
    </row>
    <row r="20" spans="1:27">
      <c r="A20" s="130">
        <f>VLOOKUP($C20,Crosswalk,4,FALSE)</f>
        <v>0</v>
      </c>
      <c r="B20" s="367"/>
      <c r="C20" s="13">
        <v>124</v>
      </c>
      <c r="D20" s="456">
        <v>0</v>
      </c>
      <c r="E20" s="1066">
        <v>0</v>
      </c>
      <c r="F20" s="274"/>
      <c r="G20" s="456">
        <v>0</v>
      </c>
      <c r="H20" s="1066">
        <v>0</v>
      </c>
      <c r="J20" s="449">
        <v>0</v>
      </c>
      <c r="K20" s="1078">
        <v>0</v>
      </c>
      <c r="L20" s="123"/>
      <c r="M20" s="453">
        <v>0</v>
      </c>
      <c r="N20" s="1085">
        <v>0</v>
      </c>
      <c r="O20" s="123"/>
      <c r="P20" s="468">
        <v>0</v>
      </c>
      <c r="Q20" s="1092">
        <v>0</v>
      </c>
      <c r="R20" s="123"/>
      <c r="S20" s="468">
        <v>0</v>
      </c>
      <c r="T20" s="1092">
        <v>0</v>
      </c>
      <c r="U20" s="123"/>
      <c r="V20" s="468">
        <v>0</v>
      </c>
      <c r="W20" s="1092">
        <v>0</v>
      </c>
      <c r="X20" s="123"/>
      <c r="Y20" s="420">
        <f t="shared" si="0"/>
        <v>0</v>
      </c>
      <c r="Z20" s="1099">
        <f t="shared" si="0"/>
        <v>0</v>
      </c>
      <c r="AA20" s="212"/>
    </row>
    <row r="21" spans="1:27" s="136" customFormat="1" ht="14.25">
      <c r="A21" s="137" t="s">
        <v>89</v>
      </c>
      <c r="B21" s="137"/>
      <c r="C21" s="140"/>
      <c r="D21" s="457">
        <f>SUM(D16:D20)</f>
        <v>0</v>
      </c>
      <c r="E21" s="1067">
        <f>SUM(E16:E20)</f>
        <v>0</v>
      </c>
      <c r="F21" s="279"/>
      <c r="G21" s="457">
        <f>SUM(G16:G20)</f>
        <v>0</v>
      </c>
      <c r="H21" s="1067">
        <f>SUM(H16:H20)</f>
        <v>0</v>
      </c>
      <c r="J21" s="450">
        <f>SUM(J16:J20)</f>
        <v>0</v>
      </c>
      <c r="K21" s="1079">
        <f>SUM(K16:K20)</f>
        <v>0</v>
      </c>
      <c r="L21" s="157"/>
      <c r="M21" s="454">
        <f>SUM(M16:M20)</f>
        <v>0</v>
      </c>
      <c r="N21" s="1086">
        <f>SUM(N16:N20)</f>
        <v>0</v>
      </c>
      <c r="O21" s="157"/>
      <c r="P21" s="469">
        <f>SUM(P16:P20)</f>
        <v>0</v>
      </c>
      <c r="Q21" s="1093">
        <f>SUM(Q16:Q20)</f>
        <v>0</v>
      </c>
      <c r="R21" s="157"/>
      <c r="S21" s="469">
        <f>SUM(S16:S20)</f>
        <v>0</v>
      </c>
      <c r="T21" s="1093">
        <f>SUM(T16:T20)</f>
        <v>0</v>
      </c>
      <c r="U21" s="157"/>
      <c r="V21" s="469">
        <f>SUM(V16:V20)</f>
        <v>0</v>
      </c>
      <c r="W21" s="1093">
        <f>SUM(W16:W20)</f>
        <v>0</v>
      </c>
      <c r="X21" s="157"/>
      <c r="Y21" s="421">
        <f>SUM(Y16:Y20)</f>
        <v>0</v>
      </c>
      <c r="Z21" s="1100">
        <f>SUM(Z16:Z20)</f>
        <v>0</v>
      </c>
    </row>
    <row r="22" spans="1:27" s="93" customFormat="1" ht="14.25">
      <c r="A22" s="94"/>
      <c r="B22" s="94"/>
      <c r="C22" s="134"/>
      <c r="D22" s="458"/>
      <c r="E22" s="1067"/>
      <c r="F22" s="275"/>
      <c r="G22" s="275"/>
      <c r="H22" s="1067"/>
      <c r="J22" s="286"/>
      <c r="K22" s="1079"/>
      <c r="L22" s="135"/>
      <c r="M22" s="354"/>
      <c r="N22" s="1086"/>
      <c r="O22" s="135"/>
      <c r="P22" s="360"/>
      <c r="Q22" s="1093"/>
      <c r="R22" s="135"/>
      <c r="S22" s="360"/>
      <c r="T22" s="1093"/>
      <c r="U22" s="135"/>
      <c r="V22" s="360"/>
      <c r="W22" s="1093"/>
      <c r="X22" s="135"/>
      <c r="Y22" s="233"/>
      <c r="Z22" s="1100"/>
    </row>
    <row r="23" spans="1:27" s="131" customFormat="1">
      <c r="A23" s="94" t="s">
        <v>94</v>
      </c>
      <c r="B23" s="94"/>
      <c r="C23" s="130"/>
      <c r="D23" s="459"/>
      <c r="E23" s="1068"/>
      <c r="F23" s="274"/>
      <c r="G23" s="274"/>
      <c r="H23" s="1068"/>
      <c r="J23" s="314"/>
      <c r="K23" s="1080"/>
      <c r="L23" s="123"/>
      <c r="M23" s="353"/>
      <c r="N23" s="1087"/>
      <c r="O23" s="123"/>
      <c r="P23" s="359"/>
      <c r="Q23" s="1094"/>
      <c r="R23" s="123"/>
      <c r="S23" s="359"/>
      <c r="T23" s="1094"/>
      <c r="U23" s="123"/>
      <c r="V23" s="359"/>
      <c r="W23" s="1094"/>
      <c r="X23" s="123"/>
      <c r="Y23" s="123"/>
      <c r="Z23" s="1098"/>
      <c r="AA23" s="211"/>
    </row>
    <row r="24" spans="1:27">
      <c r="A24" s="130">
        <f t="shared" ref="A24:A55" si="1">VLOOKUP($C24,Crosswalk,4,FALSE)</f>
        <v>0</v>
      </c>
      <c r="B24" s="367"/>
      <c r="C24" s="13">
        <v>250</v>
      </c>
      <c r="D24" s="374"/>
      <c r="E24" s="1065">
        <v>0</v>
      </c>
      <c r="F24" s="274"/>
      <c r="G24" s="374"/>
      <c r="H24" s="1065">
        <v>0</v>
      </c>
      <c r="J24" s="367"/>
      <c r="K24" s="1077">
        <v>0</v>
      </c>
      <c r="L24" s="123"/>
      <c r="M24" s="465"/>
      <c r="N24" s="1084">
        <v>0</v>
      </c>
      <c r="O24" s="123"/>
      <c r="P24" s="414"/>
      <c r="Q24" s="1091">
        <v>0</v>
      </c>
      <c r="R24" s="123"/>
      <c r="S24" s="414"/>
      <c r="T24" s="1091">
        <v>0</v>
      </c>
      <c r="U24" s="123"/>
      <c r="V24" s="414"/>
      <c r="W24" s="1091">
        <v>0</v>
      </c>
      <c r="X24" s="123"/>
      <c r="Y24" s="433"/>
      <c r="Z24" s="1098">
        <f t="shared" ref="Z24:Z55" si="2">E24+K24+N24+Q24+T24+W24</f>
        <v>0</v>
      </c>
      <c r="AA24" s="212"/>
    </row>
    <row r="25" spans="1:27">
      <c r="A25" s="130">
        <f t="shared" si="1"/>
        <v>0</v>
      </c>
      <c r="B25" s="367"/>
      <c r="C25" s="13">
        <v>251</v>
      </c>
      <c r="D25" s="374"/>
      <c r="E25" s="1065">
        <v>0</v>
      </c>
      <c r="F25" s="274"/>
      <c r="G25" s="374"/>
      <c r="H25" s="1065">
        <v>0</v>
      </c>
      <c r="J25" s="367"/>
      <c r="K25" s="1077">
        <v>0</v>
      </c>
      <c r="L25" s="123"/>
      <c r="M25" s="465"/>
      <c r="N25" s="1084">
        <v>0</v>
      </c>
      <c r="O25" s="123"/>
      <c r="P25" s="414"/>
      <c r="Q25" s="1091">
        <v>0</v>
      </c>
      <c r="R25" s="123"/>
      <c r="S25" s="414"/>
      <c r="T25" s="1091">
        <v>0</v>
      </c>
      <c r="U25" s="123"/>
      <c r="V25" s="414"/>
      <c r="W25" s="1091">
        <v>0</v>
      </c>
      <c r="X25" s="123"/>
      <c r="Y25" s="433"/>
      <c r="Z25" s="1098">
        <f t="shared" si="2"/>
        <v>0</v>
      </c>
      <c r="AA25" s="212"/>
    </row>
    <row r="26" spans="1:27">
      <c r="A26" s="130">
        <f t="shared" si="1"/>
        <v>0</v>
      </c>
      <c r="B26" s="367"/>
      <c r="C26" s="13">
        <v>254</v>
      </c>
      <c r="D26" s="374"/>
      <c r="E26" s="1065">
        <v>0</v>
      </c>
      <c r="F26" s="274"/>
      <c r="G26" s="374"/>
      <c r="H26" s="1065">
        <v>0</v>
      </c>
      <c r="J26" s="367"/>
      <c r="K26" s="1077">
        <v>0</v>
      </c>
      <c r="L26" s="123"/>
      <c r="M26" s="465"/>
      <c r="N26" s="1084">
        <v>0</v>
      </c>
      <c r="O26" s="123"/>
      <c r="P26" s="414"/>
      <c r="Q26" s="1091">
        <v>0</v>
      </c>
      <c r="R26" s="123"/>
      <c r="S26" s="414"/>
      <c r="T26" s="1091">
        <v>0</v>
      </c>
      <c r="U26" s="123"/>
      <c r="V26" s="414"/>
      <c r="W26" s="1091">
        <v>0</v>
      </c>
      <c r="X26" s="123"/>
      <c r="Y26" s="433"/>
      <c r="Z26" s="1098">
        <f t="shared" si="2"/>
        <v>0</v>
      </c>
      <c r="AA26" s="212"/>
    </row>
    <row r="27" spans="1:27">
      <c r="A27" s="130">
        <f t="shared" si="1"/>
        <v>0</v>
      </c>
      <c r="B27" s="367"/>
      <c r="C27" s="13">
        <v>255</v>
      </c>
      <c r="D27" s="374"/>
      <c r="E27" s="1065">
        <v>0</v>
      </c>
      <c r="F27" s="274"/>
      <c r="G27" s="374"/>
      <c r="H27" s="1065">
        <v>0</v>
      </c>
      <c r="J27" s="367"/>
      <c r="K27" s="1077">
        <v>0</v>
      </c>
      <c r="L27" s="123"/>
      <c r="M27" s="465"/>
      <c r="N27" s="1084">
        <v>0</v>
      </c>
      <c r="O27" s="123"/>
      <c r="P27" s="414"/>
      <c r="Q27" s="1091">
        <v>0</v>
      </c>
      <c r="R27" s="123"/>
      <c r="S27" s="414"/>
      <c r="T27" s="1091">
        <v>0</v>
      </c>
      <c r="U27" s="123"/>
      <c r="V27" s="414"/>
      <c r="W27" s="1091">
        <v>0</v>
      </c>
      <c r="X27" s="123"/>
      <c r="Y27" s="433"/>
      <c r="Z27" s="1098">
        <f t="shared" si="2"/>
        <v>0</v>
      </c>
      <c r="AA27" s="212"/>
    </row>
    <row r="28" spans="1:27">
      <c r="A28" s="130">
        <f t="shared" si="1"/>
        <v>0</v>
      </c>
      <c r="B28" s="367"/>
      <c r="C28" s="13">
        <v>258</v>
      </c>
      <c r="D28" s="374"/>
      <c r="E28" s="1065">
        <v>0</v>
      </c>
      <c r="F28" s="274"/>
      <c r="G28" s="374"/>
      <c r="H28" s="1065">
        <v>0</v>
      </c>
      <c r="J28" s="367"/>
      <c r="K28" s="1077">
        <v>0</v>
      </c>
      <c r="L28" s="123"/>
      <c r="M28" s="465"/>
      <c r="N28" s="1084">
        <v>0</v>
      </c>
      <c r="O28" s="123"/>
      <c r="P28" s="414"/>
      <c r="Q28" s="1091">
        <v>0</v>
      </c>
      <c r="R28" s="123"/>
      <c r="S28" s="414"/>
      <c r="T28" s="1091">
        <v>0</v>
      </c>
      <c r="U28" s="123"/>
      <c r="V28" s="414"/>
      <c r="W28" s="1091">
        <v>0</v>
      </c>
      <c r="X28" s="123"/>
      <c r="Y28" s="433"/>
      <c r="Z28" s="1098">
        <f t="shared" si="2"/>
        <v>0</v>
      </c>
      <c r="AA28" s="212"/>
    </row>
    <row r="29" spans="1:27">
      <c r="A29" s="130">
        <f t="shared" si="1"/>
        <v>0</v>
      </c>
      <c r="B29" s="367"/>
      <c r="C29" s="13">
        <v>259</v>
      </c>
      <c r="D29" s="374"/>
      <c r="E29" s="1065">
        <v>0</v>
      </c>
      <c r="F29" s="274"/>
      <c r="G29" s="374"/>
      <c r="H29" s="1065">
        <v>0</v>
      </c>
      <c r="J29" s="367"/>
      <c r="K29" s="1077">
        <v>0</v>
      </c>
      <c r="L29" s="123"/>
      <c r="M29" s="465"/>
      <c r="N29" s="1084">
        <v>0</v>
      </c>
      <c r="O29" s="123"/>
      <c r="P29" s="414"/>
      <c r="Q29" s="1091">
        <v>0</v>
      </c>
      <c r="R29" s="123"/>
      <c r="S29" s="414"/>
      <c r="T29" s="1091">
        <v>0</v>
      </c>
      <c r="U29" s="123"/>
      <c r="V29" s="414"/>
      <c r="W29" s="1091">
        <v>0</v>
      </c>
      <c r="X29" s="123"/>
      <c r="Y29" s="433"/>
      <c r="Z29" s="1098">
        <f t="shared" si="2"/>
        <v>0</v>
      </c>
      <c r="AA29" s="212"/>
    </row>
    <row r="30" spans="1:27">
      <c r="A30" s="130">
        <f t="shared" si="1"/>
        <v>0</v>
      </c>
      <c r="B30" s="367"/>
      <c r="C30" s="13">
        <v>260</v>
      </c>
      <c r="D30" s="374"/>
      <c r="E30" s="1065">
        <v>0</v>
      </c>
      <c r="F30" s="274"/>
      <c r="G30" s="374"/>
      <c r="H30" s="1065">
        <v>0</v>
      </c>
      <c r="J30" s="367"/>
      <c r="K30" s="1077">
        <v>0</v>
      </c>
      <c r="L30" s="123"/>
      <c r="M30" s="465"/>
      <c r="N30" s="1084">
        <v>0</v>
      </c>
      <c r="O30" s="123"/>
      <c r="P30" s="414"/>
      <c r="Q30" s="1091">
        <v>0</v>
      </c>
      <c r="R30" s="123"/>
      <c r="S30" s="414"/>
      <c r="T30" s="1091">
        <v>0</v>
      </c>
      <c r="U30" s="123"/>
      <c r="V30" s="414"/>
      <c r="W30" s="1091">
        <v>0</v>
      </c>
      <c r="X30" s="123"/>
      <c r="Y30" s="433"/>
      <c r="Z30" s="1098">
        <f t="shared" si="2"/>
        <v>0</v>
      </c>
      <c r="AA30" s="212"/>
    </row>
    <row r="31" spans="1:27">
      <c r="A31" s="130">
        <f t="shared" si="1"/>
        <v>0</v>
      </c>
      <c r="B31" s="367"/>
      <c r="C31" s="13">
        <v>270</v>
      </c>
      <c r="D31" s="374"/>
      <c r="E31" s="1065">
        <v>0</v>
      </c>
      <c r="F31" s="274"/>
      <c r="G31" s="374"/>
      <c r="H31" s="1065">
        <v>0</v>
      </c>
      <c r="J31" s="367"/>
      <c r="K31" s="1077">
        <v>0</v>
      </c>
      <c r="L31" s="123"/>
      <c r="M31" s="465"/>
      <c r="N31" s="1084">
        <v>0</v>
      </c>
      <c r="O31" s="123"/>
      <c r="P31" s="414"/>
      <c r="Q31" s="1091">
        <v>0</v>
      </c>
      <c r="R31" s="123"/>
      <c r="S31" s="414"/>
      <c r="T31" s="1091">
        <v>0</v>
      </c>
      <c r="U31" s="123"/>
      <c r="V31" s="414"/>
      <c r="W31" s="1091">
        <v>0</v>
      </c>
      <c r="X31" s="123"/>
      <c r="Y31" s="433"/>
      <c r="Z31" s="1098">
        <f t="shared" si="2"/>
        <v>0</v>
      </c>
      <c r="AA31" s="212"/>
    </row>
    <row r="32" spans="1:27">
      <c r="A32" s="130">
        <f t="shared" si="1"/>
        <v>0</v>
      </c>
      <c r="B32" s="367"/>
      <c r="C32" s="13">
        <v>271</v>
      </c>
      <c r="D32" s="374"/>
      <c r="E32" s="1065">
        <v>0</v>
      </c>
      <c r="F32" s="274"/>
      <c r="G32" s="374"/>
      <c r="H32" s="1065">
        <v>0</v>
      </c>
      <c r="J32" s="367"/>
      <c r="K32" s="1077">
        <v>0</v>
      </c>
      <c r="L32" s="123"/>
      <c r="M32" s="465"/>
      <c r="N32" s="1084">
        <v>0</v>
      </c>
      <c r="O32" s="123"/>
      <c r="P32" s="414"/>
      <c r="Q32" s="1091">
        <v>0</v>
      </c>
      <c r="R32" s="123"/>
      <c r="S32" s="414"/>
      <c r="T32" s="1091">
        <v>0</v>
      </c>
      <c r="U32" s="123"/>
      <c r="V32" s="414"/>
      <c r="W32" s="1091">
        <v>0</v>
      </c>
      <c r="X32" s="123"/>
      <c r="Y32" s="433"/>
      <c r="Z32" s="1098">
        <f t="shared" si="2"/>
        <v>0</v>
      </c>
      <c r="AA32" s="212"/>
    </row>
    <row r="33" spans="1:27">
      <c r="A33" s="130">
        <f t="shared" si="1"/>
        <v>0</v>
      </c>
      <c r="B33" s="367"/>
      <c r="C33" s="13">
        <v>272</v>
      </c>
      <c r="D33" s="374"/>
      <c r="E33" s="1065">
        <v>0</v>
      </c>
      <c r="F33" s="274"/>
      <c r="G33" s="374"/>
      <c r="H33" s="1065">
        <v>0</v>
      </c>
      <c r="J33" s="367"/>
      <c r="K33" s="1077">
        <v>0</v>
      </c>
      <c r="L33" s="123"/>
      <c r="M33" s="465"/>
      <c r="N33" s="1084">
        <v>0</v>
      </c>
      <c r="O33" s="123"/>
      <c r="P33" s="414"/>
      <c r="Q33" s="1091">
        <v>0</v>
      </c>
      <c r="R33" s="123"/>
      <c r="S33" s="414"/>
      <c r="T33" s="1091">
        <v>0</v>
      </c>
      <c r="U33" s="123"/>
      <c r="V33" s="414"/>
      <c r="W33" s="1091">
        <v>0</v>
      </c>
      <c r="X33" s="123"/>
      <c r="Y33" s="433"/>
      <c r="Z33" s="1098">
        <f t="shared" si="2"/>
        <v>0</v>
      </c>
      <c r="AA33" s="212"/>
    </row>
    <row r="34" spans="1:27">
      <c r="A34" s="130">
        <f t="shared" si="1"/>
        <v>0</v>
      </c>
      <c r="B34" s="367"/>
      <c r="C34" s="13">
        <v>274</v>
      </c>
      <c r="D34" s="374"/>
      <c r="E34" s="1065">
        <v>0</v>
      </c>
      <c r="F34" s="274"/>
      <c r="G34" s="374"/>
      <c r="H34" s="1065">
        <v>0</v>
      </c>
      <c r="J34" s="367"/>
      <c r="K34" s="1077">
        <v>0</v>
      </c>
      <c r="L34" s="123"/>
      <c r="M34" s="465"/>
      <c r="N34" s="1084">
        <v>0</v>
      </c>
      <c r="O34" s="123"/>
      <c r="P34" s="414"/>
      <c r="Q34" s="1091">
        <v>0</v>
      </c>
      <c r="R34" s="123"/>
      <c r="S34" s="414"/>
      <c r="T34" s="1091">
        <v>0</v>
      </c>
      <c r="U34" s="123"/>
      <c r="V34" s="414"/>
      <c r="W34" s="1091">
        <v>0</v>
      </c>
      <c r="X34" s="123"/>
      <c r="Y34" s="433"/>
      <c r="Z34" s="1098">
        <f t="shared" si="2"/>
        <v>0</v>
      </c>
      <c r="AA34" s="212"/>
    </row>
    <row r="35" spans="1:27">
      <c r="A35" s="130">
        <f t="shared" si="1"/>
        <v>0</v>
      </c>
      <c r="B35" s="367"/>
      <c r="C35" s="13">
        <v>275</v>
      </c>
      <c r="D35" s="374"/>
      <c r="E35" s="1065">
        <v>0</v>
      </c>
      <c r="F35" s="274"/>
      <c r="G35" s="374"/>
      <c r="H35" s="1065">
        <v>0</v>
      </c>
      <c r="J35" s="367"/>
      <c r="K35" s="1077">
        <v>0</v>
      </c>
      <c r="L35" s="123"/>
      <c r="M35" s="465"/>
      <c r="N35" s="1084">
        <v>0</v>
      </c>
      <c r="O35" s="123"/>
      <c r="P35" s="414"/>
      <c r="Q35" s="1091">
        <v>0</v>
      </c>
      <c r="R35" s="123"/>
      <c r="S35" s="414"/>
      <c r="T35" s="1091">
        <v>0</v>
      </c>
      <c r="U35" s="123"/>
      <c r="V35" s="414"/>
      <c r="W35" s="1091">
        <v>0</v>
      </c>
      <c r="X35" s="123"/>
      <c r="Y35" s="433"/>
      <c r="Z35" s="1098">
        <f t="shared" si="2"/>
        <v>0</v>
      </c>
      <c r="AA35" s="212"/>
    </row>
    <row r="36" spans="1:27">
      <c r="A36" s="130">
        <f t="shared" si="1"/>
        <v>0</v>
      </c>
      <c r="B36" s="367"/>
      <c r="C36" s="13">
        <v>278</v>
      </c>
      <c r="D36" s="374"/>
      <c r="E36" s="1065">
        <v>0</v>
      </c>
      <c r="F36" s="274"/>
      <c r="G36" s="374"/>
      <c r="H36" s="1065">
        <v>0</v>
      </c>
      <c r="J36" s="367"/>
      <c r="K36" s="1077">
        <v>0</v>
      </c>
      <c r="L36" s="123"/>
      <c r="M36" s="465"/>
      <c r="N36" s="1084">
        <v>0</v>
      </c>
      <c r="O36" s="123"/>
      <c r="P36" s="414"/>
      <c r="Q36" s="1091">
        <v>0</v>
      </c>
      <c r="R36" s="123"/>
      <c r="S36" s="414"/>
      <c r="T36" s="1091">
        <v>0</v>
      </c>
      <c r="U36" s="123"/>
      <c r="V36" s="414"/>
      <c r="W36" s="1091">
        <v>0</v>
      </c>
      <c r="X36" s="123"/>
      <c r="Y36" s="433"/>
      <c r="Z36" s="1098">
        <f t="shared" si="2"/>
        <v>0</v>
      </c>
      <c r="AA36" s="212"/>
    </row>
    <row r="37" spans="1:27">
      <c r="A37" s="130">
        <f t="shared" si="1"/>
        <v>0</v>
      </c>
      <c r="B37" s="367"/>
      <c r="C37" s="13">
        <v>294</v>
      </c>
      <c r="D37" s="374"/>
      <c r="E37" s="1065">
        <v>0</v>
      </c>
      <c r="F37" s="274"/>
      <c r="G37" s="374"/>
      <c r="H37" s="1065">
        <v>0</v>
      </c>
      <c r="J37" s="367"/>
      <c r="K37" s="1077">
        <v>0</v>
      </c>
      <c r="L37" s="123"/>
      <c r="M37" s="465"/>
      <c r="N37" s="1084">
        <v>0</v>
      </c>
      <c r="O37" s="123"/>
      <c r="P37" s="414"/>
      <c r="Q37" s="1091">
        <v>0</v>
      </c>
      <c r="R37" s="123"/>
      <c r="S37" s="414"/>
      <c r="T37" s="1091">
        <v>0</v>
      </c>
      <c r="U37" s="123"/>
      <c r="V37" s="414"/>
      <c r="W37" s="1091">
        <v>0</v>
      </c>
      <c r="X37" s="123"/>
      <c r="Y37" s="433"/>
      <c r="Z37" s="1098">
        <f t="shared" si="2"/>
        <v>0</v>
      </c>
      <c r="AA37" s="212"/>
    </row>
    <row r="38" spans="1:27">
      <c r="A38" s="130">
        <f t="shared" si="1"/>
        <v>0</v>
      </c>
      <c r="B38" s="367"/>
      <c r="C38" s="13">
        <v>300</v>
      </c>
      <c r="D38" s="374"/>
      <c r="E38" s="1065">
        <v>0</v>
      </c>
      <c r="F38" s="274"/>
      <c r="G38" s="374"/>
      <c r="H38" s="1065">
        <v>0</v>
      </c>
      <c r="J38" s="367"/>
      <c r="K38" s="1077">
        <v>0</v>
      </c>
      <c r="L38" s="123"/>
      <c r="M38" s="465"/>
      <c r="N38" s="1084">
        <v>0</v>
      </c>
      <c r="O38" s="123"/>
      <c r="P38" s="414"/>
      <c r="Q38" s="1091">
        <v>0</v>
      </c>
      <c r="R38" s="123"/>
      <c r="S38" s="414"/>
      <c r="T38" s="1091">
        <v>0</v>
      </c>
      <c r="U38" s="123"/>
      <c r="V38" s="414"/>
      <c r="W38" s="1091">
        <v>0</v>
      </c>
      <c r="X38" s="123"/>
      <c r="Y38" s="433"/>
      <c r="Z38" s="1098">
        <f t="shared" si="2"/>
        <v>0</v>
      </c>
      <c r="AA38" s="212"/>
    </row>
    <row r="39" spans="1:27">
      <c r="A39" s="130">
        <f t="shared" si="1"/>
        <v>0</v>
      </c>
      <c r="B39" s="367"/>
      <c r="C39" s="13">
        <v>301</v>
      </c>
      <c r="D39" s="374"/>
      <c r="E39" s="1065">
        <v>0</v>
      </c>
      <c r="F39" s="274"/>
      <c r="G39" s="374"/>
      <c r="H39" s="1065">
        <v>0</v>
      </c>
      <c r="J39" s="367"/>
      <c r="K39" s="1077">
        <v>0</v>
      </c>
      <c r="L39" s="123"/>
      <c r="M39" s="465"/>
      <c r="N39" s="1084">
        <v>0</v>
      </c>
      <c r="O39" s="123"/>
      <c r="P39" s="414"/>
      <c r="Q39" s="1091">
        <v>0</v>
      </c>
      <c r="R39" s="123"/>
      <c r="S39" s="414"/>
      <c r="T39" s="1091">
        <v>0</v>
      </c>
      <c r="U39" s="123"/>
      <c r="V39" s="414"/>
      <c r="W39" s="1091">
        <v>0</v>
      </c>
      <c r="X39" s="123"/>
      <c r="Y39" s="433"/>
      <c r="Z39" s="1098">
        <f t="shared" si="2"/>
        <v>0</v>
      </c>
      <c r="AA39" s="212"/>
    </row>
    <row r="40" spans="1:27">
      <c r="A40" s="130">
        <f t="shared" si="1"/>
        <v>0</v>
      </c>
      <c r="B40" s="367"/>
      <c r="C40" s="13">
        <v>302</v>
      </c>
      <c r="D40" s="374"/>
      <c r="E40" s="1065">
        <v>0</v>
      </c>
      <c r="F40" s="274"/>
      <c r="G40" s="374"/>
      <c r="H40" s="1065">
        <v>0</v>
      </c>
      <c r="J40" s="367"/>
      <c r="K40" s="1077">
        <v>0</v>
      </c>
      <c r="L40" s="123"/>
      <c r="M40" s="465"/>
      <c r="N40" s="1084">
        <v>0</v>
      </c>
      <c r="O40" s="123"/>
      <c r="P40" s="414"/>
      <c r="Q40" s="1091">
        <v>0</v>
      </c>
      <c r="R40" s="123"/>
      <c r="S40" s="414"/>
      <c r="T40" s="1091">
        <v>0</v>
      </c>
      <c r="U40" s="123"/>
      <c r="V40" s="414"/>
      <c r="W40" s="1091">
        <v>0</v>
      </c>
      <c r="X40" s="123"/>
      <c r="Y40" s="433"/>
      <c r="Z40" s="1098">
        <f t="shared" si="2"/>
        <v>0</v>
      </c>
      <c r="AA40" s="212"/>
    </row>
    <row r="41" spans="1:27">
      <c r="A41" s="130">
        <f t="shared" si="1"/>
        <v>0</v>
      </c>
      <c r="B41" s="367"/>
      <c r="C41" s="13">
        <v>305</v>
      </c>
      <c r="D41" s="374"/>
      <c r="E41" s="1065">
        <v>0</v>
      </c>
      <c r="F41" s="274"/>
      <c r="G41" s="374"/>
      <c r="H41" s="1065">
        <v>0</v>
      </c>
      <c r="J41" s="367"/>
      <c r="K41" s="1077">
        <v>0</v>
      </c>
      <c r="L41" s="123"/>
      <c r="M41" s="465"/>
      <c r="N41" s="1084">
        <v>0</v>
      </c>
      <c r="O41" s="123"/>
      <c r="P41" s="414"/>
      <c r="Q41" s="1091">
        <v>0</v>
      </c>
      <c r="R41" s="123"/>
      <c r="S41" s="414"/>
      <c r="T41" s="1091">
        <v>0</v>
      </c>
      <c r="U41" s="123"/>
      <c r="V41" s="414"/>
      <c r="W41" s="1091">
        <v>0</v>
      </c>
      <c r="X41" s="123"/>
      <c r="Y41" s="433"/>
      <c r="Z41" s="1098">
        <f t="shared" si="2"/>
        <v>0</v>
      </c>
      <c r="AA41" s="212"/>
    </row>
    <row r="42" spans="1:27">
      <c r="A42" s="130">
        <f t="shared" si="1"/>
        <v>0</v>
      </c>
      <c r="B42" s="367"/>
      <c r="C42" s="13">
        <v>306</v>
      </c>
      <c r="D42" s="374"/>
      <c r="E42" s="1065">
        <v>0</v>
      </c>
      <c r="F42" s="274"/>
      <c r="G42" s="374"/>
      <c r="H42" s="1065">
        <v>0</v>
      </c>
      <c r="J42" s="367"/>
      <c r="K42" s="1077">
        <v>0</v>
      </c>
      <c r="L42" s="123"/>
      <c r="M42" s="465"/>
      <c r="N42" s="1084">
        <v>0</v>
      </c>
      <c r="O42" s="123"/>
      <c r="P42" s="414"/>
      <c r="Q42" s="1091">
        <v>0</v>
      </c>
      <c r="R42" s="123"/>
      <c r="S42" s="414"/>
      <c r="T42" s="1091">
        <v>0</v>
      </c>
      <c r="U42" s="123"/>
      <c r="V42" s="414"/>
      <c r="W42" s="1091">
        <v>0</v>
      </c>
      <c r="X42" s="123"/>
      <c r="Y42" s="433"/>
      <c r="Z42" s="1098">
        <f t="shared" si="2"/>
        <v>0</v>
      </c>
      <c r="AA42" s="212"/>
    </row>
    <row r="43" spans="1:27">
      <c r="A43" s="130">
        <f t="shared" si="1"/>
        <v>0</v>
      </c>
      <c r="B43" s="367"/>
      <c r="C43" s="13">
        <v>307</v>
      </c>
      <c r="D43" s="374"/>
      <c r="E43" s="1065">
        <v>0</v>
      </c>
      <c r="F43" s="274"/>
      <c r="G43" s="374"/>
      <c r="H43" s="1065">
        <v>0</v>
      </c>
      <c r="J43" s="367"/>
      <c r="K43" s="1077">
        <v>0</v>
      </c>
      <c r="L43" s="123"/>
      <c r="M43" s="465"/>
      <c r="N43" s="1084">
        <v>0</v>
      </c>
      <c r="O43" s="123"/>
      <c r="P43" s="414"/>
      <c r="Q43" s="1091">
        <v>0</v>
      </c>
      <c r="R43" s="123"/>
      <c r="S43" s="414"/>
      <c r="T43" s="1091">
        <v>0</v>
      </c>
      <c r="U43" s="123"/>
      <c r="V43" s="414"/>
      <c r="W43" s="1091">
        <v>0</v>
      </c>
      <c r="X43" s="123"/>
      <c r="Y43" s="433"/>
      <c r="Z43" s="1098">
        <f t="shared" si="2"/>
        <v>0</v>
      </c>
      <c r="AA43" s="212"/>
    </row>
    <row r="44" spans="1:27">
      <c r="A44" s="130">
        <f t="shared" si="1"/>
        <v>0</v>
      </c>
      <c r="B44" s="367"/>
      <c r="C44" s="13">
        <v>309</v>
      </c>
      <c r="D44" s="374"/>
      <c r="E44" s="1065">
        <v>0</v>
      </c>
      <c r="F44" s="274"/>
      <c r="G44" s="374"/>
      <c r="H44" s="1065">
        <v>0</v>
      </c>
      <c r="J44" s="367"/>
      <c r="K44" s="1077">
        <v>0</v>
      </c>
      <c r="L44" s="123"/>
      <c r="M44" s="465"/>
      <c r="N44" s="1084">
        <v>0</v>
      </c>
      <c r="O44" s="123"/>
      <c r="P44" s="414"/>
      <c r="Q44" s="1091">
        <v>0</v>
      </c>
      <c r="R44" s="123"/>
      <c r="S44" s="414"/>
      <c r="T44" s="1091">
        <v>0</v>
      </c>
      <c r="U44" s="123"/>
      <c r="V44" s="414"/>
      <c r="W44" s="1091">
        <v>0</v>
      </c>
      <c r="X44" s="123"/>
      <c r="Y44" s="433"/>
      <c r="Z44" s="1098">
        <f t="shared" si="2"/>
        <v>0</v>
      </c>
      <c r="AA44" s="212"/>
    </row>
    <row r="45" spans="1:27">
      <c r="A45" s="130">
        <f t="shared" si="1"/>
        <v>0</v>
      </c>
      <c r="B45" s="367"/>
      <c r="C45" s="13">
        <v>310</v>
      </c>
      <c r="D45" s="374"/>
      <c r="E45" s="1065">
        <v>0</v>
      </c>
      <c r="F45" s="274"/>
      <c r="G45" s="374"/>
      <c r="H45" s="1065">
        <v>0</v>
      </c>
      <c r="J45" s="367"/>
      <c r="K45" s="1077">
        <v>0</v>
      </c>
      <c r="L45" s="123"/>
      <c r="M45" s="465"/>
      <c r="N45" s="1084">
        <v>0</v>
      </c>
      <c r="O45" s="123"/>
      <c r="P45" s="414"/>
      <c r="Q45" s="1091">
        <v>0</v>
      </c>
      <c r="R45" s="123"/>
      <c r="S45" s="414"/>
      <c r="T45" s="1091">
        <v>0</v>
      </c>
      <c r="U45" s="123"/>
      <c r="V45" s="414"/>
      <c r="W45" s="1091">
        <v>0</v>
      </c>
      <c r="X45" s="123"/>
      <c r="Y45" s="433"/>
      <c r="Z45" s="1098">
        <f t="shared" si="2"/>
        <v>0</v>
      </c>
      <c r="AA45" s="212"/>
    </row>
    <row r="46" spans="1:27">
      <c r="A46" s="130">
        <f t="shared" si="1"/>
        <v>0</v>
      </c>
      <c r="B46" s="367"/>
      <c r="C46" s="13">
        <v>311</v>
      </c>
      <c r="D46" s="374"/>
      <c r="E46" s="1065">
        <v>0</v>
      </c>
      <c r="F46" s="274"/>
      <c r="G46" s="374"/>
      <c r="H46" s="1065">
        <v>0</v>
      </c>
      <c r="J46" s="367"/>
      <c r="K46" s="1077">
        <v>0</v>
      </c>
      <c r="L46" s="123"/>
      <c r="M46" s="465"/>
      <c r="N46" s="1084">
        <v>0</v>
      </c>
      <c r="O46" s="123"/>
      <c r="P46" s="414"/>
      <c r="Q46" s="1091">
        <v>0</v>
      </c>
      <c r="R46" s="123"/>
      <c r="S46" s="414"/>
      <c r="T46" s="1091">
        <v>0</v>
      </c>
      <c r="U46" s="123"/>
      <c r="V46" s="414"/>
      <c r="W46" s="1091">
        <v>0</v>
      </c>
      <c r="X46" s="123"/>
      <c r="Y46" s="433"/>
      <c r="Z46" s="1098">
        <f t="shared" si="2"/>
        <v>0</v>
      </c>
      <c r="AA46" s="212"/>
    </row>
    <row r="47" spans="1:27">
      <c r="A47" s="130">
        <f t="shared" si="1"/>
        <v>0</v>
      </c>
      <c r="B47" s="367"/>
      <c r="C47" s="13">
        <v>312</v>
      </c>
      <c r="D47" s="374"/>
      <c r="E47" s="1065">
        <v>0</v>
      </c>
      <c r="F47" s="274"/>
      <c r="G47" s="374"/>
      <c r="H47" s="1065">
        <v>0</v>
      </c>
      <c r="J47" s="367"/>
      <c r="K47" s="1077">
        <v>0</v>
      </c>
      <c r="L47" s="123"/>
      <c r="M47" s="465"/>
      <c r="N47" s="1084">
        <v>0</v>
      </c>
      <c r="O47" s="123"/>
      <c r="P47" s="414"/>
      <c r="Q47" s="1091">
        <v>0</v>
      </c>
      <c r="R47" s="123"/>
      <c r="S47" s="414"/>
      <c r="T47" s="1091">
        <v>0</v>
      </c>
      <c r="U47" s="123"/>
      <c r="V47" s="414"/>
      <c r="W47" s="1091">
        <v>0</v>
      </c>
      <c r="X47" s="123"/>
      <c r="Y47" s="433"/>
      <c r="Z47" s="1098">
        <f t="shared" si="2"/>
        <v>0</v>
      </c>
      <c r="AA47" s="212"/>
    </row>
    <row r="48" spans="1:27">
      <c r="A48" s="130">
        <f t="shared" si="1"/>
        <v>0</v>
      </c>
      <c r="B48" s="367"/>
      <c r="C48" s="13">
        <v>320</v>
      </c>
      <c r="D48" s="374"/>
      <c r="E48" s="1065">
        <v>0</v>
      </c>
      <c r="F48" s="274"/>
      <c r="G48" s="374"/>
      <c r="H48" s="1065">
        <v>0</v>
      </c>
      <c r="J48" s="367"/>
      <c r="K48" s="1077">
        <v>0</v>
      </c>
      <c r="L48" s="123"/>
      <c r="M48" s="465"/>
      <c r="N48" s="1084">
        <v>0</v>
      </c>
      <c r="O48" s="123"/>
      <c r="P48" s="414"/>
      <c r="Q48" s="1091">
        <v>0</v>
      </c>
      <c r="R48" s="123"/>
      <c r="S48" s="414"/>
      <c r="T48" s="1091">
        <v>0</v>
      </c>
      <c r="U48" s="123"/>
      <c r="V48" s="414"/>
      <c r="W48" s="1091">
        <v>0</v>
      </c>
      <c r="X48" s="123"/>
      <c r="Y48" s="433"/>
      <c r="Z48" s="1098">
        <f t="shared" si="2"/>
        <v>0</v>
      </c>
      <c r="AA48" s="212"/>
    </row>
    <row r="49" spans="1:27">
      <c r="A49" s="130">
        <f t="shared" si="1"/>
        <v>0</v>
      </c>
      <c r="B49" s="367"/>
      <c r="C49" s="13">
        <v>323</v>
      </c>
      <c r="D49" s="374"/>
      <c r="E49" s="1065">
        <v>0</v>
      </c>
      <c r="F49" s="274"/>
      <c r="G49" s="374"/>
      <c r="H49" s="1065">
        <v>0</v>
      </c>
      <c r="J49" s="367"/>
      <c r="K49" s="1077">
        <v>0</v>
      </c>
      <c r="L49" s="123"/>
      <c r="M49" s="465"/>
      <c r="N49" s="1084">
        <v>0</v>
      </c>
      <c r="O49" s="123"/>
      <c r="P49" s="414"/>
      <c r="Q49" s="1091">
        <v>0</v>
      </c>
      <c r="R49" s="123"/>
      <c r="S49" s="414"/>
      <c r="T49" s="1091">
        <v>0</v>
      </c>
      <c r="U49" s="123"/>
      <c r="V49" s="414"/>
      <c r="W49" s="1091">
        <v>0</v>
      </c>
      <c r="X49" s="123"/>
      <c r="Y49" s="433"/>
      <c r="Z49" s="1098">
        <f t="shared" si="2"/>
        <v>0</v>
      </c>
      <c r="AA49" s="212"/>
    </row>
    <row r="50" spans="1:27">
      <c r="A50" s="130">
        <f t="shared" si="1"/>
        <v>0</v>
      </c>
      <c r="B50" s="367"/>
      <c r="C50" s="13">
        <v>324</v>
      </c>
      <c r="D50" s="374"/>
      <c r="E50" s="1065">
        <v>0</v>
      </c>
      <c r="F50" s="274"/>
      <c r="G50" s="374"/>
      <c r="H50" s="1065">
        <v>0</v>
      </c>
      <c r="J50" s="367"/>
      <c r="K50" s="1077">
        <v>0</v>
      </c>
      <c r="L50" s="123"/>
      <c r="M50" s="465"/>
      <c r="N50" s="1084">
        <v>0</v>
      </c>
      <c r="O50" s="123"/>
      <c r="P50" s="414"/>
      <c r="Q50" s="1091">
        <v>0</v>
      </c>
      <c r="R50" s="123"/>
      <c r="S50" s="414"/>
      <c r="T50" s="1091">
        <v>0</v>
      </c>
      <c r="U50" s="123"/>
      <c r="V50" s="414"/>
      <c r="W50" s="1091">
        <v>0</v>
      </c>
      <c r="X50" s="123"/>
      <c r="Y50" s="433"/>
      <c r="Z50" s="1098">
        <f t="shared" si="2"/>
        <v>0</v>
      </c>
      <c r="AA50" s="212"/>
    </row>
    <row r="51" spans="1:27">
      <c r="A51" s="130">
        <f t="shared" si="1"/>
        <v>0</v>
      </c>
      <c r="B51" s="367"/>
      <c r="C51" s="13">
        <v>333</v>
      </c>
      <c r="D51" s="374"/>
      <c r="E51" s="1065">
        <v>0</v>
      </c>
      <c r="F51" s="274"/>
      <c r="G51" s="374"/>
      <c r="H51" s="1065">
        <v>0</v>
      </c>
      <c r="J51" s="367"/>
      <c r="K51" s="1077">
        <v>0</v>
      </c>
      <c r="L51" s="123"/>
      <c r="M51" s="465"/>
      <c r="N51" s="1084">
        <v>0</v>
      </c>
      <c r="O51" s="123"/>
      <c r="P51" s="414"/>
      <c r="Q51" s="1091">
        <v>0</v>
      </c>
      <c r="R51" s="123"/>
      <c r="S51" s="414"/>
      <c r="T51" s="1091">
        <v>0</v>
      </c>
      <c r="U51" s="123"/>
      <c r="V51" s="414"/>
      <c r="W51" s="1091">
        <v>0</v>
      </c>
      <c r="X51" s="123"/>
      <c r="Y51" s="433"/>
      <c r="Z51" s="1098">
        <f t="shared" si="2"/>
        <v>0</v>
      </c>
      <c r="AA51" s="212"/>
    </row>
    <row r="52" spans="1:27">
      <c r="A52" s="130">
        <f t="shared" si="1"/>
        <v>0</v>
      </c>
      <c r="B52" s="367"/>
      <c r="C52" s="13">
        <v>341</v>
      </c>
      <c r="D52" s="374"/>
      <c r="E52" s="1065">
        <v>0</v>
      </c>
      <c r="F52" s="274"/>
      <c r="G52" s="374"/>
      <c r="H52" s="1065">
        <v>0</v>
      </c>
      <c r="J52" s="367"/>
      <c r="K52" s="1077">
        <v>0</v>
      </c>
      <c r="L52" s="123"/>
      <c r="M52" s="465"/>
      <c r="N52" s="1084">
        <v>0</v>
      </c>
      <c r="O52" s="123"/>
      <c r="P52" s="414"/>
      <c r="Q52" s="1091">
        <v>0</v>
      </c>
      <c r="R52" s="123"/>
      <c r="S52" s="414"/>
      <c r="T52" s="1091">
        <v>0</v>
      </c>
      <c r="U52" s="123"/>
      <c r="V52" s="414"/>
      <c r="W52" s="1091">
        <v>0</v>
      </c>
      <c r="X52" s="123"/>
      <c r="Y52" s="433"/>
      <c r="Z52" s="1098">
        <f t="shared" si="2"/>
        <v>0</v>
      </c>
      <c r="AA52" s="212"/>
    </row>
    <row r="53" spans="1:27">
      <c r="A53" s="130">
        <f t="shared" si="1"/>
        <v>0</v>
      </c>
      <c r="B53" s="367"/>
      <c r="C53" s="13">
        <v>342</v>
      </c>
      <c r="D53" s="374"/>
      <c r="E53" s="1065">
        <v>0</v>
      </c>
      <c r="F53" s="274"/>
      <c r="G53" s="374"/>
      <c r="H53" s="1065">
        <v>0</v>
      </c>
      <c r="J53" s="367"/>
      <c r="K53" s="1077">
        <v>0</v>
      </c>
      <c r="L53" s="123"/>
      <c r="M53" s="465"/>
      <c r="N53" s="1084">
        <v>0</v>
      </c>
      <c r="O53" s="123"/>
      <c r="P53" s="414"/>
      <c r="Q53" s="1091">
        <v>0</v>
      </c>
      <c r="R53" s="123"/>
      <c r="S53" s="414"/>
      <c r="T53" s="1091">
        <v>0</v>
      </c>
      <c r="U53" s="123"/>
      <c r="V53" s="414"/>
      <c r="W53" s="1091">
        <v>0</v>
      </c>
      <c r="X53" s="123"/>
      <c r="Y53" s="433"/>
      <c r="Z53" s="1098">
        <f t="shared" si="2"/>
        <v>0</v>
      </c>
      <c r="AA53" s="212"/>
    </row>
    <row r="54" spans="1:27">
      <c r="A54" s="130">
        <f t="shared" si="1"/>
        <v>0</v>
      </c>
      <c r="B54" s="367"/>
      <c r="C54" s="13">
        <v>343</v>
      </c>
      <c r="D54" s="374"/>
      <c r="E54" s="1065">
        <v>0</v>
      </c>
      <c r="F54" s="274"/>
      <c r="G54" s="374"/>
      <c r="H54" s="1065">
        <v>0</v>
      </c>
      <c r="J54" s="367"/>
      <c r="K54" s="1077">
        <v>0</v>
      </c>
      <c r="L54" s="123"/>
      <c r="M54" s="465"/>
      <c r="N54" s="1084">
        <v>0</v>
      </c>
      <c r="O54" s="123"/>
      <c r="P54" s="414"/>
      <c r="Q54" s="1091">
        <v>0</v>
      </c>
      <c r="R54" s="123"/>
      <c r="S54" s="414"/>
      <c r="T54" s="1091">
        <v>0</v>
      </c>
      <c r="U54" s="123"/>
      <c r="V54" s="414"/>
      <c r="W54" s="1091">
        <v>0</v>
      </c>
      <c r="X54" s="123"/>
      <c r="Y54" s="433"/>
      <c r="Z54" s="1098">
        <f t="shared" si="2"/>
        <v>0</v>
      </c>
      <c r="AA54" s="212"/>
    </row>
    <row r="55" spans="1:27">
      <c r="A55" s="130">
        <f t="shared" si="1"/>
        <v>0</v>
      </c>
      <c r="B55" s="367"/>
      <c r="C55" s="13">
        <v>350</v>
      </c>
      <c r="D55" s="374"/>
      <c r="E55" s="1065">
        <v>0</v>
      </c>
      <c r="F55" s="274"/>
      <c r="G55" s="374"/>
      <c r="H55" s="1065">
        <v>0</v>
      </c>
      <c r="J55" s="367"/>
      <c r="K55" s="1077">
        <v>0</v>
      </c>
      <c r="L55" s="123"/>
      <c r="M55" s="465"/>
      <c r="N55" s="1084">
        <v>0</v>
      </c>
      <c r="O55" s="123"/>
      <c r="P55" s="414"/>
      <c r="Q55" s="1091">
        <v>0</v>
      </c>
      <c r="R55" s="123"/>
      <c r="S55" s="414"/>
      <c r="T55" s="1091">
        <v>0</v>
      </c>
      <c r="U55" s="123"/>
      <c r="V55" s="414"/>
      <c r="W55" s="1091">
        <v>0</v>
      </c>
      <c r="X55" s="123"/>
      <c r="Y55" s="433"/>
      <c r="Z55" s="1098">
        <f t="shared" si="2"/>
        <v>0</v>
      </c>
      <c r="AA55" s="212"/>
    </row>
    <row r="56" spans="1:27">
      <c r="A56" s="130">
        <f t="shared" ref="A56:A87" si="3">VLOOKUP($C56,Crosswalk,4,FALSE)</f>
        <v>0</v>
      </c>
      <c r="B56" s="367"/>
      <c r="C56" s="13">
        <v>351</v>
      </c>
      <c r="D56" s="374"/>
      <c r="E56" s="1065">
        <v>0</v>
      </c>
      <c r="F56" s="274"/>
      <c r="G56" s="374"/>
      <c r="H56" s="1065">
        <v>0</v>
      </c>
      <c r="J56" s="367"/>
      <c r="K56" s="1077">
        <v>0</v>
      </c>
      <c r="L56" s="123"/>
      <c r="M56" s="465"/>
      <c r="N56" s="1084">
        <v>0</v>
      </c>
      <c r="O56" s="123"/>
      <c r="P56" s="414"/>
      <c r="Q56" s="1091">
        <v>0</v>
      </c>
      <c r="R56" s="123"/>
      <c r="S56" s="414"/>
      <c r="T56" s="1091">
        <v>0</v>
      </c>
      <c r="U56" s="123"/>
      <c r="V56" s="414"/>
      <c r="W56" s="1091">
        <v>0</v>
      </c>
      <c r="X56" s="123"/>
      <c r="Y56" s="433"/>
      <c r="Z56" s="1098">
        <f t="shared" ref="Z56:Z87" si="4">E56+K56+N56+Q56+T56+W56</f>
        <v>0</v>
      </c>
      <c r="AA56" s="212"/>
    </row>
    <row r="57" spans="1:27">
      <c r="A57" s="130">
        <f t="shared" si="3"/>
        <v>0</v>
      </c>
      <c r="B57" s="367"/>
      <c r="C57" s="13">
        <v>352</v>
      </c>
      <c r="D57" s="374"/>
      <c r="E57" s="1065">
        <v>0</v>
      </c>
      <c r="F57" s="274"/>
      <c r="G57" s="374"/>
      <c r="H57" s="1065">
        <v>0</v>
      </c>
      <c r="J57" s="367"/>
      <c r="K57" s="1077">
        <v>0</v>
      </c>
      <c r="L57" s="123"/>
      <c r="M57" s="465"/>
      <c r="N57" s="1084">
        <v>0</v>
      </c>
      <c r="O57" s="123"/>
      <c r="P57" s="414"/>
      <c r="Q57" s="1091">
        <v>0</v>
      </c>
      <c r="R57" s="123"/>
      <c r="S57" s="414"/>
      <c r="T57" s="1091">
        <v>0</v>
      </c>
      <c r="U57" s="123"/>
      <c r="V57" s="414"/>
      <c r="W57" s="1091">
        <v>0</v>
      </c>
      <c r="X57" s="123"/>
      <c r="Y57" s="433"/>
      <c r="Z57" s="1098">
        <f t="shared" si="4"/>
        <v>0</v>
      </c>
      <c r="AA57" s="212"/>
    </row>
    <row r="58" spans="1:27">
      <c r="A58" s="130">
        <f t="shared" si="3"/>
        <v>0</v>
      </c>
      <c r="B58" s="367"/>
      <c r="C58" s="13">
        <v>360</v>
      </c>
      <c r="D58" s="374"/>
      <c r="E58" s="1065">
        <v>0</v>
      </c>
      <c r="F58" s="274"/>
      <c r="G58" s="374"/>
      <c r="H58" s="1065">
        <v>0</v>
      </c>
      <c r="J58" s="367"/>
      <c r="K58" s="1077">
        <v>0</v>
      </c>
      <c r="L58" s="123"/>
      <c r="M58" s="465"/>
      <c r="N58" s="1084">
        <v>0</v>
      </c>
      <c r="O58" s="123"/>
      <c r="P58" s="414"/>
      <c r="Q58" s="1091">
        <v>0</v>
      </c>
      <c r="R58" s="123"/>
      <c r="S58" s="414"/>
      <c r="T58" s="1091">
        <v>0</v>
      </c>
      <c r="U58" s="123"/>
      <c r="V58" s="414"/>
      <c r="W58" s="1091">
        <v>0</v>
      </c>
      <c r="X58" s="123"/>
      <c r="Y58" s="433"/>
      <c r="Z58" s="1098">
        <f t="shared" si="4"/>
        <v>0</v>
      </c>
      <c r="AA58" s="212"/>
    </row>
    <row r="59" spans="1:27">
      <c r="A59" s="130">
        <f t="shared" si="3"/>
        <v>0</v>
      </c>
      <c r="B59" s="367"/>
      <c r="C59" s="13">
        <v>361</v>
      </c>
      <c r="D59" s="374"/>
      <c r="E59" s="1065">
        <v>0</v>
      </c>
      <c r="F59" s="274"/>
      <c r="G59" s="374"/>
      <c r="H59" s="1065">
        <v>0</v>
      </c>
      <c r="J59" s="367"/>
      <c r="K59" s="1077">
        <v>0</v>
      </c>
      <c r="L59" s="123"/>
      <c r="M59" s="465"/>
      <c r="N59" s="1084">
        <v>0</v>
      </c>
      <c r="O59" s="123"/>
      <c r="P59" s="414"/>
      <c r="Q59" s="1091">
        <v>0</v>
      </c>
      <c r="R59" s="123"/>
      <c r="S59" s="414"/>
      <c r="T59" s="1091">
        <v>0</v>
      </c>
      <c r="U59" s="123"/>
      <c r="V59" s="414"/>
      <c r="W59" s="1091">
        <v>0</v>
      </c>
      <c r="X59" s="123"/>
      <c r="Y59" s="433"/>
      <c r="Z59" s="1098">
        <f t="shared" si="4"/>
        <v>0</v>
      </c>
      <c r="AA59" s="212"/>
    </row>
    <row r="60" spans="1:27">
      <c r="A60" s="130">
        <f t="shared" si="3"/>
        <v>0</v>
      </c>
      <c r="B60" s="367"/>
      <c r="C60" s="13">
        <v>370</v>
      </c>
      <c r="D60" s="374"/>
      <c r="E60" s="1065">
        <v>0</v>
      </c>
      <c r="F60" s="274"/>
      <c r="G60" s="374"/>
      <c r="H60" s="1065">
        <v>0</v>
      </c>
      <c r="J60" s="367"/>
      <c r="K60" s="1077">
        <v>0</v>
      </c>
      <c r="L60" s="123"/>
      <c r="M60" s="465"/>
      <c r="N60" s="1084">
        <v>0</v>
      </c>
      <c r="O60" s="123"/>
      <c r="P60" s="414"/>
      <c r="Q60" s="1091">
        <v>0</v>
      </c>
      <c r="R60" s="123"/>
      <c r="S60" s="414"/>
      <c r="T60" s="1091">
        <v>0</v>
      </c>
      <c r="U60" s="123"/>
      <c r="V60" s="414"/>
      <c r="W60" s="1091">
        <v>0</v>
      </c>
      <c r="X60" s="123"/>
      <c r="Y60" s="433"/>
      <c r="Z60" s="1098">
        <f t="shared" si="4"/>
        <v>0</v>
      </c>
      <c r="AA60" s="212"/>
    </row>
    <row r="61" spans="1:27">
      <c r="A61" s="130">
        <f t="shared" si="3"/>
        <v>0</v>
      </c>
      <c r="B61" s="367"/>
      <c r="C61" s="13">
        <v>381</v>
      </c>
      <c r="D61" s="374"/>
      <c r="E61" s="1065">
        <v>0</v>
      </c>
      <c r="F61" s="274"/>
      <c r="G61" s="374"/>
      <c r="H61" s="1065">
        <v>0</v>
      </c>
      <c r="J61" s="367"/>
      <c r="K61" s="1077">
        <v>0</v>
      </c>
      <c r="L61" s="123"/>
      <c r="M61" s="465"/>
      <c r="N61" s="1084">
        <v>0</v>
      </c>
      <c r="O61" s="123"/>
      <c r="P61" s="414"/>
      <c r="Q61" s="1091">
        <v>0</v>
      </c>
      <c r="R61" s="123"/>
      <c r="S61" s="414"/>
      <c r="T61" s="1091">
        <v>0</v>
      </c>
      <c r="U61" s="123"/>
      <c r="V61" s="414"/>
      <c r="W61" s="1091">
        <v>0</v>
      </c>
      <c r="X61" s="123"/>
      <c r="Y61" s="433"/>
      <c r="Z61" s="1098">
        <f t="shared" si="4"/>
        <v>0</v>
      </c>
      <c r="AA61" s="212"/>
    </row>
    <row r="62" spans="1:27">
      <c r="A62" s="130">
        <f t="shared" si="3"/>
        <v>0</v>
      </c>
      <c r="B62" s="367"/>
      <c r="C62" s="13">
        <v>390</v>
      </c>
      <c r="D62" s="374"/>
      <c r="E62" s="1065">
        <v>0</v>
      </c>
      <c r="F62" s="274"/>
      <c r="G62" s="374"/>
      <c r="H62" s="1065">
        <v>0</v>
      </c>
      <c r="J62" s="367"/>
      <c r="K62" s="1077">
        <v>0</v>
      </c>
      <c r="L62" s="123"/>
      <c r="M62" s="465"/>
      <c r="N62" s="1084">
        <v>0</v>
      </c>
      <c r="O62" s="123"/>
      <c r="P62" s="414"/>
      <c r="Q62" s="1091">
        <v>0</v>
      </c>
      <c r="R62" s="123"/>
      <c r="S62" s="414"/>
      <c r="T62" s="1091">
        <v>0</v>
      </c>
      <c r="U62" s="123"/>
      <c r="V62" s="414"/>
      <c r="W62" s="1091">
        <v>0</v>
      </c>
      <c r="X62" s="123"/>
      <c r="Y62" s="433"/>
      <c r="Z62" s="1098">
        <f t="shared" si="4"/>
        <v>0</v>
      </c>
      <c r="AA62" s="212"/>
    </row>
    <row r="63" spans="1:27">
      <c r="A63" s="130">
        <f t="shared" si="3"/>
        <v>0</v>
      </c>
      <c r="B63" s="367"/>
      <c r="C63" s="13">
        <v>391</v>
      </c>
      <c r="D63" s="374"/>
      <c r="E63" s="1065">
        <v>0</v>
      </c>
      <c r="F63" s="274"/>
      <c r="G63" s="374"/>
      <c r="H63" s="1065">
        <v>0</v>
      </c>
      <c r="J63" s="367"/>
      <c r="K63" s="1077">
        <v>0</v>
      </c>
      <c r="L63" s="123"/>
      <c r="M63" s="465"/>
      <c r="N63" s="1084">
        <v>0</v>
      </c>
      <c r="O63" s="123"/>
      <c r="P63" s="414"/>
      <c r="Q63" s="1091">
        <v>0</v>
      </c>
      <c r="R63" s="123"/>
      <c r="S63" s="414"/>
      <c r="T63" s="1091">
        <v>0</v>
      </c>
      <c r="U63" s="123"/>
      <c r="V63" s="414"/>
      <c r="W63" s="1091">
        <v>0</v>
      </c>
      <c r="X63" s="123"/>
      <c r="Y63" s="433"/>
      <c r="Z63" s="1098">
        <f t="shared" si="4"/>
        <v>0</v>
      </c>
      <c r="AA63" s="212"/>
    </row>
    <row r="64" spans="1:27">
      <c r="A64" s="130">
        <f t="shared" si="3"/>
        <v>0</v>
      </c>
      <c r="B64" s="367"/>
      <c r="C64" s="13">
        <v>401</v>
      </c>
      <c r="D64" s="374"/>
      <c r="E64" s="1065">
        <v>0</v>
      </c>
      <c r="F64" s="274"/>
      <c r="G64" s="374"/>
      <c r="H64" s="1065">
        <v>0</v>
      </c>
      <c r="J64" s="367"/>
      <c r="K64" s="1077">
        <v>0</v>
      </c>
      <c r="L64" s="123"/>
      <c r="M64" s="465"/>
      <c r="N64" s="1084">
        <v>0</v>
      </c>
      <c r="O64" s="123"/>
      <c r="P64" s="414"/>
      <c r="Q64" s="1091">
        <v>0</v>
      </c>
      <c r="R64" s="123"/>
      <c r="S64" s="414"/>
      <c r="T64" s="1091">
        <v>0</v>
      </c>
      <c r="U64" s="123"/>
      <c r="V64" s="414"/>
      <c r="W64" s="1091">
        <v>0</v>
      </c>
      <c r="X64" s="123"/>
      <c r="Y64" s="433"/>
      <c r="Z64" s="1098">
        <f t="shared" si="4"/>
        <v>0</v>
      </c>
      <c r="AA64" s="212"/>
    </row>
    <row r="65" spans="1:27">
      <c r="A65" s="130">
        <f t="shared" si="3"/>
        <v>0</v>
      </c>
      <c r="B65" s="367"/>
      <c r="C65" s="13">
        <v>402</v>
      </c>
      <c r="D65" s="374"/>
      <c r="E65" s="1065">
        <v>0</v>
      </c>
      <c r="F65" s="274"/>
      <c r="G65" s="374"/>
      <c r="H65" s="1065">
        <v>0</v>
      </c>
      <c r="J65" s="367"/>
      <c r="K65" s="1077">
        <v>0</v>
      </c>
      <c r="L65" s="123"/>
      <c r="M65" s="465"/>
      <c r="N65" s="1084">
        <v>0</v>
      </c>
      <c r="O65" s="123"/>
      <c r="P65" s="414"/>
      <c r="Q65" s="1091">
        <v>0</v>
      </c>
      <c r="R65" s="123"/>
      <c r="S65" s="414"/>
      <c r="T65" s="1091">
        <v>0</v>
      </c>
      <c r="U65" s="123"/>
      <c r="V65" s="414"/>
      <c r="W65" s="1091">
        <v>0</v>
      </c>
      <c r="X65" s="123"/>
      <c r="Y65" s="433"/>
      <c r="Z65" s="1098">
        <f t="shared" si="4"/>
        <v>0</v>
      </c>
      <c r="AA65" s="212"/>
    </row>
    <row r="66" spans="1:27">
      <c r="A66" s="130">
        <f t="shared" si="3"/>
        <v>0</v>
      </c>
      <c r="B66" s="367"/>
      <c r="C66" s="13">
        <v>403</v>
      </c>
      <c r="D66" s="374"/>
      <c r="E66" s="1065">
        <v>0</v>
      </c>
      <c r="F66" s="274"/>
      <c r="G66" s="374"/>
      <c r="H66" s="1065">
        <v>0</v>
      </c>
      <c r="J66" s="367"/>
      <c r="K66" s="1077">
        <v>0</v>
      </c>
      <c r="L66" s="123"/>
      <c r="M66" s="465"/>
      <c r="N66" s="1084">
        <v>0</v>
      </c>
      <c r="O66" s="123"/>
      <c r="P66" s="414"/>
      <c r="Q66" s="1091">
        <v>0</v>
      </c>
      <c r="R66" s="123"/>
      <c r="S66" s="414"/>
      <c r="T66" s="1091">
        <v>0</v>
      </c>
      <c r="U66" s="123"/>
      <c r="V66" s="414"/>
      <c r="W66" s="1091">
        <v>0</v>
      </c>
      <c r="X66" s="123"/>
      <c r="Y66" s="433"/>
      <c r="Z66" s="1098">
        <f t="shared" si="4"/>
        <v>0</v>
      </c>
      <c r="AA66" s="212"/>
    </row>
    <row r="67" spans="1:27">
      <c r="A67" s="130">
        <f t="shared" si="3"/>
        <v>0</v>
      </c>
      <c r="B67" s="367"/>
      <c r="C67" s="13">
        <v>410</v>
      </c>
      <c r="D67" s="374"/>
      <c r="E67" s="1065">
        <v>0</v>
      </c>
      <c r="F67" s="274"/>
      <c r="G67" s="374"/>
      <c r="H67" s="1065">
        <v>0</v>
      </c>
      <c r="J67" s="367"/>
      <c r="K67" s="1077">
        <v>0</v>
      </c>
      <c r="L67" s="123"/>
      <c r="M67" s="465"/>
      <c r="N67" s="1084">
        <v>0</v>
      </c>
      <c r="O67" s="123"/>
      <c r="P67" s="414"/>
      <c r="Q67" s="1091">
        <v>0</v>
      </c>
      <c r="R67" s="123"/>
      <c r="S67" s="414"/>
      <c r="T67" s="1091">
        <v>0</v>
      </c>
      <c r="U67" s="123"/>
      <c r="V67" s="414"/>
      <c r="W67" s="1091">
        <v>0</v>
      </c>
      <c r="X67" s="123"/>
      <c r="Y67" s="433"/>
      <c r="Z67" s="1098">
        <f t="shared" si="4"/>
        <v>0</v>
      </c>
      <c r="AA67" s="212"/>
    </row>
    <row r="68" spans="1:27">
      <c r="A68" s="130">
        <f t="shared" si="3"/>
        <v>0</v>
      </c>
      <c r="B68" s="367"/>
      <c r="C68" s="13">
        <v>413</v>
      </c>
      <c r="D68" s="374"/>
      <c r="E68" s="1065">
        <v>0</v>
      </c>
      <c r="F68" s="274"/>
      <c r="G68" s="374"/>
      <c r="H68" s="1065">
        <v>0</v>
      </c>
      <c r="J68" s="367"/>
      <c r="K68" s="1077">
        <v>0</v>
      </c>
      <c r="L68" s="123"/>
      <c r="M68" s="465"/>
      <c r="N68" s="1084">
        <v>0</v>
      </c>
      <c r="O68" s="123"/>
      <c r="P68" s="414"/>
      <c r="Q68" s="1091">
        <v>0</v>
      </c>
      <c r="R68" s="123"/>
      <c r="S68" s="414"/>
      <c r="T68" s="1091">
        <v>0</v>
      </c>
      <c r="U68" s="123"/>
      <c r="V68" s="414"/>
      <c r="W68" s="1091">
        <v>0</v>
      </c>
      <c r="X68" s="123"/>
      <c r="Y68" s="433"/>
      <c r="Z68" s="1098">
        <f t="shared" si="4"/>
        <v>0</v>
      </c>
      <c r="AA68" s="212"/>
    </row>
    <row r="69" spans="1:27">
      <c r="A69" s="130">
        <f t="shared" si="3"/>
        <v>0</v>
      </c>
      <c r="B69" s="367"/>
      <c r="C69" s="13">
        <v>420</v>
      </c>
      <c r="D69" s="374"/>
      <c r="E69" s="1065">
        <v>0</v>
      </c>
      <c r="F69" s="274"/>
      <c r="G69" s="374"/>
      <c r="H69" s="1065">
        <v>0</v>
      </c>
      <c r="J69" s="367"/>
      <c r="K69" s="1077">
        <v>0</v>
      </c>
      <c r="L69" s="123"/>
      <c r="M69" s="465"/>
      <c r="N69" s="1084">
        <v>0</v>
      </c>
      <c r="O69" s="123"/>
      <c r="P69" s="414"/>
      <c r="Q69" s="1091">
        <v>0</v>
      </c>
      <c r="R69" s="123"/>
      <c r="S69" s="414"/>
      <c r="T69" s="1091">
        <v>0</v>
      </c>
      <c r="U69" s="123"/>
      <c r="V69" s="414"/>
      <c r="W69" s="1091">
        <v>0</v>
      </c>
      <c r="X69" s="123"/>
      <c r="Y69" s="433"/>
      <c r="Z69" s="1098">
        <f t="shared" si="4"/>
        <v>0</v>
      </c>
      <c r="AA69" s="212"/>
    </row>
    <row r="70" spans="1:27">
      <c r="A70" s="130">
        <f t="shared" si="3"/>
        <v>0</v>
      </c>
      <c r="B70" s="367"/>
      <c r="C70" s="13">
        <v>424</v>
      </c>
      <c r="D70" s="374"/>
      <c r="E70" s="1065">
        <v>0</v>
      </c>
      <c r="F70" s="274"/>
      <c r="G70" s="374"/>
      <c r="H70" s="1065">
        <v>0</v>
      </c>
      <c r="J70" s="367"/>
      <c r="K70" s="1077">
        <v>0</v>
      </c>
      <c r="L70" s="123"/>
      <c r="M70" s="465"/>
      <c r="N70" s="1084">
        <v>0</v>
      </c>
      <c r="O70" s="123"/>
      <c r="P70" s="414"/>
      <c r="Q70" s="1091">
        <v>0</v>
      </c>
      <c r="R70" s="123"/>
      <c r="S70" s="414"/>
      <c r="T70" s="1091">
        <v>0</v>
      </c>
      <c r="U70" s="123"/>
      <c r="V70" s="414"/>
      <c r="W70" s="1091">
        <v>0</v>
      </c>
      <c r="X70" s="123"/>
      <c r="Y70" s="433"/>
      <c r="Z70" s="1098">
        <f t="shared" si="4"/>
        <v>0</v>
      </c>
      <c r="AA70" s="212"/>
    </row>
    <row r="71" spans="1:27">
      <c r="A71" s="130">
        <f t="shared" si="3"/>
        <v>0</v>
      </c>
      <c r="B71" s="367"/>
      <c r="C71" s="13">
        <v>430</v>
      </c>
      <c r="D71" s="374"/>
      <c r="E71" s="1065">
        <v>0</v>
      </c>
      <c r="F71" s="274"/>
      <c r="G71" s="374"/>
      <c r="H71" s="1065">
        <v>0</v>
      </c>
      <c r="J71" s="367"/>
      <c r="K71" s="1077">
        <v>0</v>
      </c>
      <c r="L71" s="123"/>
      <c r="M71" s="465"/>
      <c r="N71" s="1084">
        <v>0</v>
      </c>
      <c r="O71" s="123"/>
      <c r="P71" s="414"/>
      <c r="Q71" s="1091">
        <v>0</v>
      </c>
      <c r="R71" s="123"/>
      <c r="S71" s="414"/>
      <c r="T71" s="1091">
        <v>0</v>
      </c>
      <c r="U71" s="123"/>
      <c r="V71" s="414"/>
      <c r="W71" s="1091">
        <v>0</v>
      </c>
      <c r="X71" s="123"/>
      <c r="Y71" s="433"/>
      <c r="Z71" s="1098">
        <f t="shared" si="4"/>
        <v>0</v>
      </c>
      <c r="AA71" s="212"/>
    </row>
    <row r="72" spans="1:27">
      <c r="A72" s="130">
        <f t="shared" si="3"/>
        <v>0</v>
      </c>
      <c r="B72" s="367"/>
      <c r="C72" s="13">
        <v>434</v>
      </c>
      <c r="D72" s="374"/>
      <c r="E72" s="1065">
        <v>0</v>
      </c>
      <c r="F72" s="274"/>
      <c r="G72" s="374"/>
      <c r="H72" s="1065">
        <v>0</v>
      </c>
      <c r="J72" s="367"/>
      <c r="K72" s="1077">
        <v>0</v>
      </c>
      <c r="L72" s="123"/>
      <c r="M72" s="465"/>
      <c r="N72" s="1084">
        <v>0</v>
      </c>
      <c r="O72" s="123"/>
      <c r="P72" s="414"/>
      <c r="Q72" s="1091">
        <v>0</v>
      </c>
      <c r="R72" s="123"/>
      <c r="S72" s="414"/>
      <c r="T72" s="1091">
        <v>0</v>
      </c>
      <c r="U72" s="123"/>
      <c r="V72" s="414"/>
      <c r="W72" s="1091">
        <v>0</v>
      </c>
      <c r="X72" s="123"/>
      <c r="Y72" s="433"/>
      <c r="Z72" s="1098">
        <f t="shared" si="4"/>
        <v>0</v>
      </c>
      <c r="AA72" s="212"/>
    </row>
    <row r="73" spans="1:27">
      <c r="A73" s="130">
        <f t="shared" si="3"/>
        <v>0</v>
      </c>
      <c r="B73" s="367"/>
      <c r="C73" s="13">
        <v>440</v>
      </c>
      <c r="D73" s="374"/>
      <c r="E73" s="1065">
        <v>0</v>
      </c>
      <c r="F73" s="274"/>
      <c r="G73" s="374"/>
      <c r="H73" s="1065">
        <v>0</v>
      </c>
      <c r="J73" s="367"/>
      <c r="K73" s="1077">
        <v>0</v>
      </c>
      <c r="L73" s="123"/>
      <c r="M73" s="465"/>
      <c r="N73" s="1084">
        <v>0</v>
      </c>
      <c r="O73" s="123"/>
      <c r="P73" s="414"/>
      <c r="Q73" s="1091">
        <v>0</v>
      </c>
      <c r="R73" s="123"/>
      <c r="S73" s="414"/>
      <c r="T73" s="1091">
        <v>0</v>
      </c>
      <c r="U73" s="123"/>
      <c r="V73" s="414"/>
      <c r="W73" s="1091">
        <v>0</v>
      </c>
      <c r="X73" s="123"/>
      <c r="Y73" s="433"/>
      <c r="Z73" s="1098">
        <f t="shared" si="4"/>
        <v>0</v>
      </c>
      <c r="AA73" s="212"/>
    </row>
    <row r="74" spans="1:27">
      <c r="A74" s="130">
        <f t="shared" si="3"/>
        <v>0</v>
      </c>
      <c r="B74" s="367"/>
      <c r="C74" s="13">
        <v>441</v>
      </c>
      <c r="D74" s="374"/>
      <c r="E74" s="1065">
        <v>0</v>
      </c>
      <c r="F74" s="274"/>
      <c r="G74" s="374"/>
      <c r="H74" s="1065">
        <v>0</v>
      </c>
      <c r="J74" s="367"/>
      <c r="K74" s="1077">
        <v>0</v>
      </c>
      <c r="L74" s="123"/>
      <c r="M74" s="465"/>
      <c r="N74" s="1084">
        <v>0</v>
      </c>
      <c r="O74" s="123"/>
      <c r="P74" s="414"/>
      <c r="Q74" s="1091">
        <v>0</v>
      </c>
      <c r="R74" s="123"/>
      <c r="S74" s="414"/>
      <c r="T74" s="1091">
        <v>0</v>
      </c>
      <c r="U74" s="123"/>
      <c r="V74" s="414"/>
      <c r="W74" s="1091">
        <v>0</v>
      </c>
      <c r="X74" s="123"/>
      <c r="Y74" s="433"/>
      <c r="Z74" s="1098">
        <f t="shared" si="4"/>
        <v>0</v>
      </c>
      <c r="AA74" s="212"/>
    </row>
    <row r="75" spans="1:27">
      <c r="A75" s="130">
        <f t="shared" si="3"/>
        <v>0</v>
      </c>
      <c r="B75" s="367"/>
      <c r="C75" s="13">
        <v>444</v>
      </c>
      <c r="D75" s="374"/>
      <c r="E75" s="1065">
        <v>0</v>
      </c>
      <c r="F75" s="274"/>
      <c r="G75" s="374"/>
      <c r="H75" s="1065">
        <v>0</v>
      </c>
      <c r="J75" s="367"/>
      <c r="K75" s="1077">
        <v>0</v>
      </c>
      <c r="L75" s="123"/>
      <c r="M75" s="465"/>
      <c r="N75" s="1084">
        <v>0</v>
      </c>
      <c r="O75" s="123"/>
      <c r="P75" s="414"/>
      <c r="Q75" s="1091">
        <v>0</v>
      </c>
      <c r="R75" s="123"/>
      <c r="S75" s="414"/>
      <c r="T75" s="1091">
        <v>0</v>
      </c>
      <c r="U75" s="123"/>
      <c r="V75" s="414"/>
      <c r="W75" s="1091">
        <v>0</v>
      </c>
      <c r="X75" s="123"/>
      <c r="Y75" s="433"/>
      <c r="Z75" s="1098">
        <f t="shared" si="4"/>
        <v>0</v>
      </c>
      <c r="AA75" s="212"/>
    </row>
    <row r="76" spans="1:27">
      <c r="A76" s="130">
        <f t="shared" si="3"/>
        <v>0</v>
      </c>
      <c r="B76" s="367"/>
      <c r="C76" s="232">
        <v>450</v>
      </c>
      <c r="D76" s="642"/>
      <c r="E76" s="1065">
        <v>0</v>
      </c>
      <c r="F76" s="274"/>
      <c r="G76" s="374"/>
      <c r="H76" s="1065">
        <v>0</v>
      </c>
      <c r="J76" s="367"/>
      <c r="K76" s="1077">
        <v>0</v>
      </c>
      <c r="L76" s="123"/>
      <c r="M76" s="465"/>
      <c r="N76" s="1084">
        <v>0</v>
      </c>
      <c r="O76" s="123"/>
      <c r="P76" s="414"/>
      <c r="Q76" s="1091">
        <v>0</v>
      </c>
      <c r="R76" s="123"/>
      <c r="S76" s="414"/>
      <c r="T76" s="1091">
        <v>0</v>
      </c>
      <c r="U76" s="123"/>
      <c r="V76" s="414"/>
      <c r="W76" s="1091">
        <v>0</v>
      </c>
      <c r="X76" s="123"/>
      <c r="Y76" s="433"/>
      <c r="Z76" s="1098">
        <f t="shared" si="4"/>
        <v>0</v>
      </c>
      <c r="AA76" s="212"/>
    </row>
    <row r="77" spans="1:27">
      <c r="A77" s="130">
        <f t="shared" si="3"/>
        <v>0</v>
      </c>
      <c r="B77" s="367"/>
      <c r="C77" s="13">
        <v>460</v>
      </c>
      <c r="D77" s="374"/>
      <c r="E77" s="1065">
        <v>0</v>
      </c>
      <c r="F77" s="274"/>
      <c r="G77" s="374"/>
      <c r="H77" s="1065">
        <v>0</v>
      </c>
      <c r="J77" s="367"/>
      <c r="K77" s="1077">
        <v>0</v>
      </c>
      <c r="L77" s="123"/>
      <c r="M77" s="465"/>
      <c r="N77" s="1084">
        <v>0</v>
      </c>
      <c r="O77" s="123"/>
      <c r="P77" s="414"/>
      <c r="Q77" s="1091">
        <v>0</v>
      </c>
      <c r="R77" s="123"/>
      <c r="S77" s="414"/>
      <c r="T77" s="1091">
        <v>0</v>
      </c>
      <c r="U77" s="123"/>
      <c r="V77" s="414"/>
      <c r="W77" s="1091">
        <v>0</v>
      </c>
      <c r="X77" s="123"/>
      <c r="Y77" s="433"/>
      <c r="Z77" s="1098">
        <f t="shared" si="4"/>
        <v>0</v>
      </c>
      <c r="AA77" s="212"/>
    </row>
    <row r="78" spans="1:27">
      <c r="A78" s="130">
        <f t="shared" si="3"/>
        <v>0</v>
      </c>
      <c r="B78" s="367"/>
      <c r="C78" s="13">
        <v>470</v>
      </c>
      <c r="D78" s="374"/>
      <c r="E78" s="1065">
        <v>0</v>
      </c>
      <c r="F78" s="274"/>
      <c r="G78" s="374"/>
      <c r="H78" s="1065">
        <v>0</v>
      </c>
      <c r="J78" s="367"/>
      <c r="K78" s="1077">
        <v>0</v>
      </c>
      <c r="L78" s="123"/>
      <c r="M78" s="465"/>
      <c r="N78" s="1084">
        <v>0</v>
      </c>
      <c r="O78" s="123"/>
      <c r="P78" s="414"/>
      <c r="Q78" s="1091">
        <v>0</v>
      </c>
      <c r="R78" s="123"/>
      <c r="S78" s="414"/>
      <c r="T78" s="1091">
        <v>0</v>
      </c>
      <c r="U78" s="123"/>
      <c r="V78" s="414"/>
      <c r="W78" s="1091">
        <v>0</v>
      </c>
      <c r="X78" s="123"/>
      <c r="Y78" s="433"/>
      <c r="Z78" s="1098">
        <f t="shared" si="4"/>
        <v>0</v>
      </c>
      <c r="AA78" s="212"/>
    </row>
    <row r="79" spans="1:27">
      <c r="A79" s="130">
        <f t="shared" si="3"/>
        <v>0</v>
      </c>
      <c r="B79" s="367"/>
      <c r="C79" s="13">
        <v>471</v>
      </c>
      <c r="D79" s="374"/>
      <c r="E79" s="1065">
        <v>0</v>
      </c>
      <c r="F79" s="274"/>
      <c r="G79" s="374"/>
      <c r="H79" s="1065">
        <v>0</v>
      </c>
      <c r="J79" s="367"/>
      <c r="K79" s="1077">
        <v>0</v>
      </c>
      <c r="L79" s="123"/>
      <c r="M79" s="465"/>
      <c r="N79" s="1084">
        <v>0</v>
      </c>
      <c r="O79" s="123"/>
      <c r="P79" s="414"/>
      <c r="Q79" s="1091">
        <v>0</v>
      </c>
      <c r="R79" s="123"/>
      <c r="S79" s="414"/>
      <c r="T79" s="1091">
        <v>0</v>
      </c>
      <c r="U79" s="123"/>
      <c r="V79" s="414"/>
      <c r="W79" s="1091">
        <v>0</v>
      </c>
      <c r="X79" s="123"/>
      <c r="Y79" s="433"/>
      <c r="Z79" s="1098">
        <f t="shared" si="4"/>
        <v>0</v>
      </c>
      <c r="AA79" s="212"/>
    </row>
    <row r="80" spans="1:27">
      <c r="A80" s="130">
        <f t="shared" si="3"/>
        <v>0</v>
      </c>
      <c r="B80" s="367"/>
      <c r="C80" s="13">
        <v>480</v>
      </c>
      <c r="D80" s="374"/>
      <c r="E80" s="1065">
        <v>0</v>
      </c>
      <c r="F80" s="274"/>
      <c r="G80" s="374"/>
      <c r="H80" s="1065">
        <v>0</v>
      </c>
      <c r="J80" s="367"/>
      <c r="K80" s="1077">
        <v>0</v>
      </c>
      <c r="L80" s="123"/>
      <c r="M80" s="465"/>
      <c r="N80" s="1084">
        <v>0</v>
      </c>
      <c r="O80" s="123"/>
      <c r="P80" s="414"/>
      <c r="Q80" s="1091">
        <v>0</v>
      </c>
      <c r="R80" s="123"/>
      <c r="S80" s="414"/>
      <c r="T80" s="1091">
        <v>0</v>
      </c>
      <c r="U80" s="123"/>
      <c r="V80" s="414"/>
      <c r="W80" s="1091">
        <v>0</v>
      </c>
      <c r="X80" s="123"/>
      <c r="Y80" s="433"/>
      <c r="Z80" s="1098">
        <f t="shared" si="4"/>
        <v>0</v>
      </c>
      <c r="AA80" s="212"/>
    </row>
    <row r="81" spans="1:27">
      <c r="A81" s="130">
        <f t="shared" si="3"/>
        <v>0</v>
      </c>
      <c r="B81" s="367"/>
      <c r="C81" s="13">
        <v>481</v>
      </c>
      <c r="D81" s="374"/>
      <c r="E81" s="1065">
        <v>0</v>
      </c>
      <c r="F81" s="274"/>
      <c r="G81" s="374"/>
      <c r="H81" s="1065">
        <v>0</v>
      </c>
      <c r="J81" s="367"/>
      <c r="K81" s="1077">
        <v>0</v>
      </c>
      <c r="L81" s="123"/>
      <c r="M81" s="465"/>
      <c r="N81" s="1084">
        <v>0</v>
      </c>
      <c r="O81" s="123"/>
      <c r="P81" s="414"/>
      <c r="Q81" s="1091">
        <v>0</v>
      </c>
      <c r="R81" s="123"/>
      <c r="S81" s="414"/>
      <c r="T81" s="1091">
        <v>0</v>
      </c>
      <c r="U81" s="123"/>
      <c r="V81" s="414"/>
      <c r="W81" s="1091">
        <v>0</v>
      </c>
      <c r="X81" s="123"/>
      <c r="Y81" s="433"/>
      <c r="Z81" s="1098">
        <f t="shared" si="4"/>
        <v>0</v>
      </c>
      <c r="AA81" s="212"/>
    </row>
    <row r="82" spans="1:27">
      <c r="A82" s="130">
        <f t="shared" si="3"/>
        <v>0</v>
      </c>
      <c r="B82" s="367"/>
      <c r="C82" s="13">
        <v>490</v>
      </c>
      <c r="D82" s="374"/>
      <c r="E82" s="1065">
        <v>0</v>
      </c>
      <c r="F82" s="274"/>
      <c r="G82" s="374"/>
      <c r="H82" s="1065">
        <v>0</v>
      </c>
      <c r="J82" s="367"/>
      <c r="K82" s="1077">
        <v>0</v>
      </c>
      <c r="L82" s="123"/>
      <c r="M82" s="465"/>
      <c r="N82" s="1084">
        <v>0</v>
      </c>
      <c r="O82" s="123"/>
      <c r="P82" s="414"/>
      <c r="Q82" s="1091">
        <v>0</v>
      </c>
      <c r="R82" s="123"/>
      <c r="S82" s="414"/>
      <c r="T82" s="1091">
        <v>0</v>
      </c>
      <c r="U82" s="123"/>
      <c r="V82" s="414"/>
      <c r="W82" s="1091">
        <v>0</v>
      </c>
      <c r="X82" s="123"/>
      <c r="Y82" s="433"/>
      <c r="Z82" s="1098">
        <f t="shared" si="4"/>
        <v>0</v>
      </c>
      <c r="AA82" s="212"/>
    </row>
    <row r="83" spans="1:27">
      <c r="A83" s="130">
        <f t="shared" si="3"/>
        <v>0</v>
      </c>
      <c r="B83" s="367"/>
      <c r="C83" s="13">
        <v>610</v>
      </c>
      <c r="D83" s="374"/>
      <c r="E83" s="1065">
        <v>0</v>
      </c>
      <c r="F83" s="274"/>
      <c r="G83" s="374"/>
      <c r="H83" s="1065">
        <v>0</v>
      </c>
      <c r="J83" s="367"/>
      <c r="K83" s="1077">
        <v>0</v>
      </c>
      <c r="L83" s="123"/>
      <c r="M83" s="465"/>
      <c r="N83" s="1084">
        <v>0</v>
      </c>
      <c r="O83" s="123"/>
      <c r="P83" s="414"/>
      <c r="Q83" s="1091">
        <v>0</v>
      </c>
      <c r="R83" s="123"/>
      <c r="S83" s="414"/>
      <c r="T83" s="1091">
        <v>0</v>
      </c>
      <c r="U83" s="123"/>
      <c r="V83" s="414"/>
      <c r="W83" s="1091">
        <v>0</v>
      </c>
      <c r="X83" s="123"/>
      <c r="Y83" s="433"/>
      <c r="Z83" s="1098">
        <f t="shared" si="4"/>
        <v>0</v>
      </c>
      <c r="AA83" s="212"/>
    </row>
    <row r="84" spans="1:27">
      <c r="A84" s="130">
        <f t="shared" si="3"/>
        <v>0</v>
      </c>
      <c r="B84" s="367"/>
      <c r="C84" s="13">
        <v>611</v>
      </c>
      <c r="D84" s="374"/>
      <c r="E84" s="1065">
        <v>0</v>
      </c>
      <c r="F84" s="274"/>
      <c r="G84" s="374"/>
      <c r="H84" s="1065">
        <v>0</v>
      </c>
      <c r="J84" s="367"/>
      <c r="K84" s="1077">
        <v>0</v>
      </c>
      <c r="L84" s="123"/>
      <c r="M84" s="465"/>
      <c r="N84" s="1084">
        <v>0</v>
      </c>
      <c r="O84" s="123"/>
      <c r="P84" s="414"/>
      <c r="Q84" s="1091">
        <v>0</v>
      </c>
      <c r="R84" s="123"/>
      <c r="S84" s="414"/>
      <c r="T84" s="1091">
        <v>0</v>
      </c>
      <c r="U84" s="123"/>
      <c r="V84" s="414"/>
      <c r="W84" s="1091">
        <v>0</v>
      </c>
      <c r="X84" s="123"/>
      <c r="Y84" s="433"/>
      <c r="Z84" s="1098">
        <f t="shared" si="4"/>
        <v>0</v>
      </c>
      <c r="AA84" s="212"/>
    </row>
    <row r="85" spans="1:27">
      <c r="A85" s="130">
        <f t="shared" si="3"/>
        <v>0</v>
      </c>
      <c r="B85" s="367"/>
      <c r="C85" s="13">
        <v>612</v>
      </c>
      <c r="D85" s="374"/>
      <c r="E85" s="1065">
        <v>0</v>
      </c>
      <c r="F85" s="274"/>
      <c r="G85" s="374"/>
      <c r="H85" s="1065">
        <v>0</v>
      </c>
      <c r="J85" s="367"/>
      <c r="K85" s="1077">
        <v>0</v>
      </c>
      <c r="L85" s="123"/>
      <c r="M85" s="465"/>
      <c r="N85" s="1084">
        <v>0</v>
      </c>
      <c r="O85" s="123"/>
      <c r="P85" s="414"/>
      <c r="Q85" s="1091">
        <v>0</v>
      </c>
      <c r="R85" s="123"/>
      <c r="S85" s="414"/>
      <c r="T85" s="1091">
        <v>0</v>
      </c>
      <c r="U85" s="123"/>
      <c r="V85" s="414"/>
      <c r="W85" s="1091">
        <v>0</v>
      </c>
      <c r="X85" s="123"/>
      <c r="Y85" s="433"/>
      <c r="Z85" s="1098">
        <f t="shared" si="4"/>
        <v>0</v>
      </c>
      <c r="AA85" s="212"/>
    </row>
    <row r="86" spans="1:27">
      <c r="A86" s="130">
        <f t="shared" si="3"/>
        <v>0</v>
      </c>
      <c r="B86" s="367"/>
      <c r="C86" s="13">
        <v>634</v>
      </c>
      <c r="D86" s="374"/>
      <c r="E86" s="1065">
        <v>0</v>
      </c>
      <c r="F86" s="274"/>
      <c r="G86" s="374"/>
      <c r="H86" s="1065">
        <v>0</v>
      </c>
      <c r="J86" s="367"/>
      <c r="K86" s="1077">
        <v>0</v>
      </c>
      <c r="L86" s="123"/>
      <c r="M86" s="465"/>
      <c r="N86" s="1084">
        <v>0</v>
      </c>
      <c r="O86" s="123"/>
      <c r="P86" s="414"/>
      <c r="Q86" s="1091">
        <v>0</v>
      </c>
      <c r="R86" s="123"/>
      <c r="S86" s="414"/>
      <c r="T86" s="1091">
        <v>0</v>
      </c>
      <c r="U86" s="123"/>
      <c r="V86" s="414"/>
      <c r="W86" s="1091">
        <v>0</v>
      </c>
      <c r="X86" s="123"/>
      <c r="Y86" s="433"/>
      <c r="Z86" s="1098">
        <f t="shared" si="4"/>
        <v>0</v>
      </c>
      <c r="AA86" s="212"/>
    </row>
    <row r="87" spans="1:27">
      <c r="A87" s="130">
        <f t="shared" si="3"/>
        <v>0</v>
      </c>
      <c r="B87" s="367"/>
      <c r="C87" s="13">
        <v>635</v>
      </c>
      <c r="D87" s="374"/>
      <c r="E87" s="1065">
        <v>0</v>
      </c>
      <c r="F87" s="274"/>
      <c r="G87" s="374"/>
      <c r="H87" s="1065">
        <v>0</v>
      </c>
      <c r="J87" s="367"/>
      <c r="K87" s="1077">
        <v>0</v>
      </c>
      <c r="L87" s="123"/>
      <c r="M87" s="465"/>
      <c r="N87" s="1084">
        <v>0</v>
      </c>
      <c r="O87" s="123"/>
      <c r="P87" s="414"/>
      <c r="Q87" s="1091">
        <v>0</v>
      </c>
      <c r="R87" s="123"/>
      <c r="S87" s="414"/>
      <c r="T87" s="1091">
        <v>0</v>
      </c>
      <c r="U87" s="123"/>
      <c r="V87" s="414"/>
      <c r="W87" s="1091">
        <v>0</v>
      </c>
      <c r="X87" s="123"/>
      <c r="Y87" s="433"/>
      <c r="Z87" s="1098">
        <f t="shared" si="4"/>
        <v>0</v>
      </c>
      <c r="AA87" s="212"/>
    </row>
    <row r="88" spans="1:27">
      <c r="A88" s="130">
        <f t="shared" ref="A88:A101" si="5">VLOOKUP($C88,Crosswalk,4,FALSE)</f>
        <v>0</v>
      </c>
      <c r="B88" s="367"/>
      <c r="C88" s="13">
        <v>636</v>
      </c>
      <c r="D88" s="374"/>
      <c r="E88" s="1065">
        <v>0</v>
      </c>
      <c r="F88" s="274"/>
      <c r="G88" s="374"/>
      <c r="H88" s="1065">
        <v>0</v>
      </c>
      <c r="J88" s="367"/>
      <c r="K88" s="1077">
        <v>0</v>
      </c>
      <c r="L88" s="123"/>
      <c r="M88" s="465"/>
      <c r="N88" s="1084">
        <v>0</v>
      </c>
      <c r="O88" s="123"/>
      <c r="P88" s="414"/>
      <c r="Q88" s="1091">
        <v>0</v>
      </c>
      <c r="R88" s="123"/>
      <c r="S88" s="414"/>
      <c r="T88" s="1091">
        <v>0</v>
      </c>
      <c r="U88" s="123"/>
      <c r="V88" s="414"/>
      <c r="W88" s="1091">
        <v>0</v>
      </c>
      <c r="X88" s="123"/>
      <c r="Y88" s="433"/>
      <c r="Z88" s="1098">
        <f t="shared" ref="Z88:Z101" si="6">E88+K88+N88+Q88+T88+W88</f>
        <v>0</v>
      </c>
      <c r="AA88" s="212"/>
    </row>
    <row r="89" spans="1:27">
      <c r="A89" s="130">
        <f t="shared" si="5"/>
        <v>0</v>
      </c>
      <c r="B89" s="367"/>
      <c r="C89" s="13">
        <v>683</v>
      </c>
      <c r="D89" s="374"/>
      <c r="E89" s="1065">
        <v>0</v>
      </c>
      <c r="F89" s="274"/>
      <c r="G89" s="374"/>
      <c r="H89" s="1065">
        <v>0</v>
      </c>
      <c r="J89" s="367"/>
      <c r="K89" s="1077">
        <v>0</v>
      </c>
      <c r="L89" s="123"/>
      <c r="M89" s="465"/>
      <c r="N89" s="1084">
        <v>0</v>
      </c>
      <c r="O89" s="123"/>
      <c r="P89" s="414"/>
      <c r="Q89" s="1091">
        <v>0</v>
      </c>
      <c r="R89" s="123"/>
      <c r="S89" s="414"/>
      <c r="T89" s="1091">
        <v>0</v>
      </c>
      <c r="U89" s="123"/>
      <c r="V89" s="414"/>
      <c r="W89" s="1091">
        <v>0</v>
      </c>
      <c r="X89" s="123"/>
      <c r="Y89" s="433"/>
      <c r="Z89" s="1098">
        <f t="shared" si="6"/>
        <v>0</v>
      </c>
      <c r="AA89" s="212"/>
    </row>
    <row r="90" spans="1:27">
      <c r="A90" s="130">
        <f t="shared" si="5"/>
        <v>0</v>
      </c>
      <c r="B90" s="367"/>
      <c r="C90" s="13">
        <v>710</v>
      </c>
      <c r="D90" s="374"/>
      <c r="E90" s="1065">
        <v>0</v>
      </c>
      <c r="F90" s="274"/>
      <c r="G90" s="374"/>
      <c r="H90" s="1065">
        <v>0</v>
      </c>
      <c r="J90" s="367"/>
      <c r="K90" s="1077">
        <v>0</v>
      </c>
      <c r="L90" s="123"/>
      <c r="M90" s="465"/>
      <c r="N90" s="1084">
        <v>0</v>
      </c>
      <c r="O90" s="123"/>
      <c r="P90" s="414"/>
      <c r="Q90" s="1091">
        <v>0</v>
      </c>
      <c r="R90" s="123"/>
      <c r="S90" s="414"/>
      <c r="T90" s="1091">
        <v>0</v>
      </c>
      <c r="U90" s="123"/>
      <c r="V90" s="414"/>
      <c r="W90" s="1091">
        <v>0</v>
      </c>
      <c r="X90" s="123"/>
      <c r="Y90" s="433"/>
      <c r="Z90" s="1098">
        <f t="shared" si="6"/>
        <v>0</v>
      </c>
      <c r="AA90" s="212"/>
    </row>
    <row r="91" spans="1:27">
      <c r="A91" s="130">
        <f t="shared" si="5"/>
        <v>0</v>
      </c>
      <c r="B91" s="367"/>
      <c r="C91" s="13">
        <v>720</v>
      </c>
      <c r="D91" s="374"/>
      <c r="E91" s="1065">
        <v>0</v>
      </c>
      <c r="F91" s="274"/>
      <c r="G91" s="374"/>
      <c r="H91" s="1065">
        <v>0</v>
      </c>
      <c r="J91" s="367"/>
      <c r="K91" s="1077">
        <v>0</v>
      </c>
      <c r="L91" s="123"/>
      <c r="M91" s="465"/>
      <c r="N91" s="1084">
        <v>0</v>
      </c>
      <c r="O91" s="123"/>
      <c r="P91" s="414"/>
      <c r="Q91" s="1091">
        <v>0</v>
      </c>
      <c r="R91" s="123"/>
      <c r="S91" s="414"/>
      <c r="T91" s="1091">
        <v>0</v>
      </c>
      <c r="U91" s="123"/>
      <c r="V91" s="414"/>
      <c r="W91" s="1091">
        <v>0</v>
      </c>
      <c r="X91" s="123"/>
      <c r="Y91" s="433"/>
      <c r="Z91" s="1098">
        <f t="shared" si="6"/>
        <v>0</v>
      </c>
      <c r="AA91" s="212"/>
    </row>
    <row r="92" spans="1:27">
      <c r="A92" s="130">
        <f t="shared" si="5"/>
        <v>0</v>
      </c>
      <c r="B92" s="367"/>
      <c r="C92" s="13">
        <v>730</v>
      </c>
      <c r="D92" s="374"/>
      <c r="E92" s="1065">
        <v>0</v>
      </c>
      <c r="F92" s="274"/>
      <c r="G92" s="374"/>
      <c r="H92" s="1065">
        <v>0</v>
      </c>
      <c r="J92" s="367"/>
      <c r="K92" s="1077">
        <v>0</v>
      </c>
      <c r="L92" s="123"/>
      <c r="M92" s="465"/>
      <c r="N92" s="1084">
        <v>0</v>
      </c>
      <c r="O92" s="123"/>
      <c r="P92" s="414"/>
      <c r="Q92" s="1091">
        <v>0</v>
      </c>
      <c r="R92" s="123"/>
      <c r="S92" s="414"/>
      <c r="T92" s="1091">
        <v>0</v>
      </c>
      <c r="U92" s="123"/>
      <c r="V92" s="414"/>
      <c r="W92" s="1091">
        <v>0</v>
      </c>
      <c r="X92" s="123"/>
      <c r="Y92" s="433"/>
      <c r="Z92" s="1098">
        <f t="shared" si="6"/>
        <v>0</v>
      </c>
      <c r="AA92" s="212"/>
    </row>
    <row r="93" spans="1:27">
      <c r="A93" s="130">
        <f t="shared" si="5"/>
        <v>0</v>
      </c>
      <c r="B93" s="367"/>
      <c r="C93" s="13">
        <v>731</v>
      </c>
      <c r="D93" s="374"/>
      <c r="E93" s="1065">
        <v>0</v>
      </c>
      <c r="F93" s="274"/>
      <c r="G93" s="374"/>
      <c r="H93" s="1065">
        <v>0</v>
      </c>
      <c r="J93" s="367"/>
      <c r="K93" s="1077">
        <v>0</v>
      </c>
      <c r="L93" s="123"/>
      <c r="M93" s="465"/>
      <c r="N93" s="1084">
        <v>0</v>
      </c>
      <c r="O93" s="123"/>
      <c r="P93" s="414"/>
      <c r="Q93" s="1091">
        <v>0</v>
      </c>
      <c r="R93" s="123"/>
      <c r="S93" s="414"/>
      <c r="T93" s="1091">
        <v>0</v>
      </c>
      <c r="U93" s="123"/>
      <c r="V93" s="414"/>
      <c r="W93" s="1091">
        <v>0</v>
      </c>
      <c r="X93" s="123"/>
      <c r="Y93" s="433"/>
      <c r="Z93" s="1098">
        <f t="shared" si="6"/>
        <v>0</v>
      </c>
      <c r="AA93" s="212"/>
    </row>
    <row r="94" spans="1:27">
      <c r="A94" s="130">
        <f t="shared" si="5"/>
        <v>0</v>
      </c>
      <c r="B94" s="367"/>
      <c r="C94" s="13">
        <v>740</v>
      </c>
      <c r="D94" s="374"/>
      <c r="E94" s="1065">
        <v>0</v>
      </c>
      <c r="F94" s="274"/>
      <c r="G94" s="374"/>
      <c r="H94" s="1065">
        <v>0</v>
      </c>
      <c r="J94" s="367"/>
      <c r="K94" s="1077">
        <v>0</v>
      </c>
      <c r="L94" s="123"/>
      <c r="M94" s="465"/>
      <c r="N94" s="1084">
        <v>0</v>
      </c>
      <c r="O94" s="123"/>
      <c r="P94" s="414"/>
      <c r="Q94" s="1091">
        <v>0</v>
      </c>
      <c r="R94" s="123"/>
      <c r="S94" s="414"/>
      <c r="T94" s="1091">
        <v>0</v>
      </c>
      <c r="U94" s="123"/>
      <c r="V94" s="414"/>
      <c r="W94" s="1091">
        <v>0</v>
      </c>
      <c r="X94" s="123"/>
      <c r="Y94" s="433"/>
      <c r="Z94" s="1098">
        <f t="shared" si="6"/>
        <v>0</v>
      </c>
      <c r="AA94" s="212"/>
    </row>
    <row r="95" spans="1:27">
      <c r="A95" s="130">
        <f t="shared" si="5"/>
        <v>0</v>
      </c>
      <c r="B95" s="367"/>
      <c r="C95" s="13">
        <v>750</v>
      </c>
      <c r="D95" s="374"/>
      <c r="E95" s="1065">
        <v>0</v>
      </c>
      <c r="F95" s="274"/>
      <c r="G95" s="374"/>
      <c r="H95" s="1065">
        <v>0</v>
      </c>
      <c r="J95" s="367"/>
      <c r="K95" s="1077">
        <v>0</v>
      </c>
      <c r="L95" s="123"/>
      <c r="M95" s="465"/>
      <c r="N95" s="1084">
        <v>0</v>
      </c>
      <c r="O95" s="123"/>
      <c r="P95" s="414"/>
      <c r="Q95" s="1091">
        <v>0</v>
      </c>
      <c r="R95" s="123"/>
      <c r="S95" s="414"/>
      <c r="T95" s="1091">
        <v>0</v>
      </c>
      <c r="U95" s="123"/>
      <c r="V95" s="414"/>
      <c r="W95" s="1091">
        <v>0</v>
      </c>
      <c r="X95" s="123"/>
      <c r="Y95" s="433"/>
      <c r="Z95" s="1098">
        <f t="shared" si="6"/>
        <v>0</v>
      </c>
      <c r="AA95" s="212"/>
    </row>
    <row r="96" spans="1:27">
      <c r="A96" s="130">
        <f t="shared" si="5"/>
        <v>0</v>
      </c>
      <c r="B96" s="367"/>
      <c r="C96" s="13">
        <v>761</v>
      </c>
      <c r="D96" s="374"/>
      <c r="E96" s="1065">
        <v>0</v>
      </c>
      <c r="F96" s="274"/>
      <c r="G96" s="374"/>
      <c r="H96" s="1065">
        <v>0</v>
      </c>
      <c r="J96" s="367"/>
      <c r="K96" s="1077">
        <v>0</v>
      </c>
      <c r="L96" s="123"/>
      <c r="M96" s="465"/>
      <c r="N96" s="1084">
        <v>0</v>
      </c>
      <c r="O96" s="123"/>
      <c r="P96" s="414"/>
      <c r="Q96" s="1091">
        <v>0</v>
      </c>
      <c r="R96" s="123"/>
      <c r="S96" s="414"/>
      <c r="T96" s="1091">
        <v>0</v>
      </c>
      <c r="U96" s="123"/>
      <c r="V96" s="414"/>
      <c r="W96" s="1091">
        <v>0</v>
      </c>
      <c r="X96" s="123"/>
      <c r="Y96" s="433"/>
      <c r="Z96" s="1098">
        <f t="shared" si="6"/>
        <v>0</v>
      </c>
      <c r="AA96" s="212"/>
    </row>
    <row r="97" spans="1:27">
      <c r="A97" s="130">
        <f t="shared" si="5"/>
        <v>0</v>
      </c>
      <c r="B97" s="367"/>
      <c r="C97" s="13">
        <v>762</v>
      </c>
      <c r="D97" s="374"/>
      <c r="E97" s="1065">
        <v>0</v>
      </c>
      <c r="F97" s="274"/>
      <c r="G97" s="374"/>
      <c r="H97" s="1065">
        <v>0</v>
      </c>
      <c r="J97" s="367"/>
      <c r="K97" s="1077">
        <v>0</v>
      </c>
      <c r="L97" s="123"/>
      <c r="M97" s="465"/>
      <c r="N97" s="1084">
        <v>0</v>
      </c>
      <c r="O97" s="123"/>
      <c r="P97" s="414"/>
      <c r="Q97" s="1091">
        <v>0</v>
      </c>
      <c r="R97" s="123"/>
      <c r="S97" s="414"/>
      <c r="T97" s="1091">
        <v>0</v>
      </c>
      <c r="U97" s="123"/>
      <c r="V97" s="414"/>
      <c r="W97" s="1091">
        <v>0</v>
      </c>
      <c r="X97" s="123"/>
      <c r="Y97" s="433"/>
      <c r="Z97" s="1098">
        <f t="shared" si="6"/>
        <v>0</v>
      </c>
      <c r="AA97" s="212"/>
    </row>
    <row r="98" spans="1:27">
      <c r="A98" s="130">
        <f t="shared" si="5"/>
        <v>0</v>
      </c>
      <c r="B98" s="367"/>
      <c r="C98" s="13">
        <v>771</v>
      </c>
      <c r="D98" s="374"/>
      <c r="E98" s="1065">
        <v>0</v>
      </c>
      <c r="F98" s="274"/>
      <c r="G98" s="374"/>
      <c r="H98" s="1065">
        <v>0</v>
      </c>
      <c r="J98" s="367"/>
      <c r="K98" s="1077">
        <v>0</v>
      </c>
      <c r="L98" s="123"/>
      <c r="M98" s="465"/>
      <c r="N98" s="1084">
        <v>0</v>
      </c>
      <c r="O98" s="123"/>
      <c r="P98" s="414"/>
      <c r="Q98" s="1091">
        <v>0</v>
      </c>
      <c r="R98" s="123"/>
      <c r="S98" s="414"/>
      <c r="T98" s="1091">
        <v>0</v>
      </c>
      <c r="U98" s="123"/>
      <c r="V98" s="414"/>
      <c r="W98" s="1091">
        <v>0</v>
      </c>
      <c r="X98" s="123"/>
      <c r="Y98" s="433"/>
      <c r="Z98" s="1098">
        <f t="shared" si="6"/>
        <v>0</v>
      </c>
      <c r="AA98" s="212"/>
    </row>
    <row r="99" spans="1:27">
      <c r="A99" s="130">
        <f t="shared" si="5"/>
        <v>0</v>
      </c>
      <c r="B99" s="367"/>
      <c r="C99" s="13">
        <v>801</v>
      </c>
      <c r="D99" s="374"/>
      <c r="E99" s="1065">
        <v>0</v>
      </c>
      <c r="F99" s="274"/>
      <c r="G99" s="374"/>
      <c r="H99" s="1065">
        <v>0</v>
      </c>
      <c r="J99" s="367"/>
      <c r="K99" s="1077">
        <v>0</v>
      </c>
      <c r="L99" s="123"/>
      <c r="M99" s="465"/>
      <c r="N99" s="1084">
        <v>0</v>
      </c>
      <c r="O99" s="123"/>
      <c r="P99" s="414"/>
      <c r="Q99" s="1091">
        <v>0</v>
      </c>
      <c r="R99" s="123"/>
      <c r="S99" s="414"/>
      <c r="T99" s="1091">
        <v>0</v>
      </c>
      <c r="U99" s="123"/>
      <c r="V99" s="414"/>
      <c r="W99" s="1091">
        <v>0</v>
      </c>
      <c r="X99" s="123"/>
      <c r="Y99" s="433"/>
      <c r="Z99" s="1098">
        <f t="shared" si="6"/>
        <v>0</v>
      </c>
      <c r="AA99" s="212"/>
    </row>
    <row r="100" spans="1:27">
      <c r="A100" s="130">
        <f t="shared" si="5"/>
        <v>0</v>
      </c>
      <c r="B100" s="367"/>
      <c r="C100" s="13">
        <v>921</v>
      </c>
      <c r="D100" s="374"/>
      <c r="E100" s="1065">
        <v>0</v>
      </c>
      <c r="F100" s="274"/>
      <c r="G100" s="374"/>
      <c r="H100" s="1065">
        <v>0</v>
      </c>
      <c r="J100" s="367"/>
      <c r="K100" s="1077">
        <v>0</v>
      </c>
      <c r="L100" s="123"/>
      <c r="M100" s="465"/>
      <c r="N100" s="1084">
        <v>0</v>
      </c>
      <c r="O100" s="123"/>
      <c r="P100" s="414"/>
      <c r="Q100" s="1091">
        <v>0</v>
      </c>
      <c r="R100" s="123"/>
      <c r="S100" s="414"/>
      <c r="T100" s="1091">
        <v>0</v>
      </c>
      <c r="U100" s="123"/>
      <c r="V100" s="414"/>
      <c r="W100" s="1091">
        <v>0</v>
      </c>
      <c r="X100" s="123"/>
      <c r="Y100" s="433"/>
      <c r="Z100" s="1098">
        <f t="shared" si="6"/>
        <v>0</v>
      </c>
      <c r="AA100" s="212"/>
    </row>
    <row r="101" spans="1:27">
      <c r="A101" s="130">
        <f t="shared" si="5"/>
        <v>0</v>
      </c>
      <c r="B101" s="367"/>
      <c r="C101" s="13">
        <v>942</v>
      </c>
      <c r="D101" s="460"/>
      <c r="E101" s="1066">
        <v>0</v>
      </c>
      <c r="F101" s="274"/>
      <c r="G101" s="460"/>
      <c r="H101" s="1066">
        <v>0</v>
      </c>
      <c r="J101" s="446"/>
      <c r="K101" s="1078">
        <v>0</v>
      </c>
      <c r="L101" s="123"/>
      <c r="M101" s="466"/>
      <c r="N101" s="1085">
        <v>0</v>
      </c>
      <c r="O101" s="123"/>
      <c r="P101" s="470"/>
      <c r="Q101" s="1092">
        <v>0</v>
      </c>
      <c r="R101" s="123"/>
      <c r="S101" s="470"/>
      <c r="T101" s="1092">
        <v>0</v>
      </c>
      <c r="U101" s="123"/>
      <c r="V101" s="470"/>
      <c r="W101" s="1092">
        <v>0</v>
      </c>
      <c r="X101" s="123"/>
      <c r="Y101" s="471"/>
      <c r="Z101" s="1099">
        <f t="shared" si="6"/>
        <v>0</v>
      </c>
      <c r="AA101" s="212"/>
    </row>
    <row r="102" spans="1:27" s="93" customFormat="1" ht="14.25">
      <c r="A102" s="94" t="s">
        <v>89</v>
      </c>
      <c r="B102" s="94"/>
      <c r="C102" s="134"/>
      <c r="D102" s="458"/>
      <c r="E102" s="1067">
        <f>SUM(E24:E101)</f>
        <v>0</v>
      </c>
      <c r="F102" s="279"/>
      <c r="G102" s="275"/>
      <c r="H102" s="1067">
        <f>SUM(H24:H101)</f>
        <v>0</v>
      </c>
      <c r="J102" s="286"/>
      <c r="K102" s="1079">
        <f>SUM(K24:K101)</f>
        <v>0</v>
      </c>
      <c r="L102" s="157"/>
      <c r="M102" s="354"/>
      <c r="N102" s="1086">
        <f>SUM(N24:N101)</f>
        <v>0</v>
      </c>
      <c r="O102" s="157"/>
      <c r="P102" s="360"/>
      <c r="Q102" s="1093">
        <f>SUM(Q24:Q101)</f>
        <v>0</v>
      </c>
      <c r="R102" s="157"/>
      <c r="S102" s="360"/>
      <c r="T102" s="1093">
        <f>SUM(T24:T101)</f>
        <v>0</v>
      </c>
      <c r="U102" s="157"/>
      <c r="V102" s="360"/>
      <c r="W102" s="1093">
        <f>SUM(W24:W101)</f>
        <v>0</v>
      </c>
      <c r="X102" s="157"/>
      <c r="Y102" s="233"/>
      <c r="Z102" s="1100">
        <f>SUM(Z24:Z101)</f>
        <v>0</v>
      </c>
    </row>
    <row r="103" spans="1:27">
      <c r="D103" s="277"/>
      <c r="E103" s="1069"/>
      <c r="F103" s="278"/>
      <c r="G103" s="277"/>
      <c r="H103" s="1069"/>
      <c r="J103" s="285"/>
      <c r="K103" s="1081"/>
      <c r="M103" s="288"/>
      <c r="N103" s="1088"/>
      <c r="P103" s="362"/>
      <c r="Q103" s="1095"/>
      <c r="S103" s="362"/>
      <c r="T103" s="1095"/>
      <c r="V103" s="362"/>
      <c r="W103" s="1095"/>
      <c r="Y103" s="5"/>
      <c r="Z103" s="1058"/>
      <c r="AA103" s="212"/>
    </row>
    <row r="104" spans="1:27">
      <c r="A104" s="121" t="s">
        <v>90</v>
      </c>
      <c r="B104" s="121"/>
      <c r="D104" s="277"/>
      <c r="E104" s="1069"/>
      <c r="F104" s="278"/>
      <c r="G104" s="277"/>
      <c r="H104" s="1069"/>
      <c r="J104" s="285"/>
      <c r="K104" s="1081"/>
      <c r="M104" s="288"/>
      <c r="N104" s="1088"/>
      <c r="P104" s="362"/>
      <c r="Q104" s="1095"/>
      <c r="S104" s="362"/>
      <c r="T104" s="1095"/>
      <c r="V104" s="362"/>
      <c r="W104" s="1095"/>
      <c r="Y104" s="5"/>
      <c r="Z104" s="1058"/>
      <c r="AA104" s="212"/>
    </row>
    <row r="105" spans="1:27">
      <c r="A105" s="130" t="s">
        <v>106</v>
      </c>
      <c r="B105" s="367"/>
      <c r="C105" s="132" t="s">
        <v>30</v>
      </c>
      <c r="D105" s="374"/>
      <c r="E105" s="1065">
        <v>0</v>
      </c>
      <c r="F105" s="274"/>
      <c r="G105" s="374"/>
      <c r="H105" s="1065">
        <v>0</v>
      </c>
      <c r="J105" s="367"/>
      <c r="K105" s="1077">
        <v>0</v>
      </c>
      <c r="L105" s="123"/>
      <c r="M105" s="465"/>
      <c r="N105" s="1084">
        <v>0</v>
      </c>
      <c r="O105" s="123"/>
      <c r="P105" s="414"/>
      <c r="Q105" s="1091">
        <v>0</v>
      </c>
      <c r="R105" s="123"/>
      <c r="S105" s="414"/>
      <c r="T105" s="1091">
        <v>0</v>
      </c>
      <c r="U105" s="123"/>
      <c r="V105" s="414"/>
      <c r="W105" s="1091">
        <v>0</v>
      </c>
      <c r="X105" s="123"/>
      <c r="Y105" s="433"/>
      <c r="Z105" s="1098">
        <f>E105+K105+N105+Q105+T105+W105</f>
        <v>0</v>
      </c>
      <c r="AA105" s="212"/>
    </row>
    <row r="106" spans="1:27">
      <c r="A106" s="130" t="s">
        <v>106</v>
      </c>
      <c r="B106" s="367"/>
      <c r="C106" s="132">
        <v>180</v>
      </c>
      <c r="D106" s="374"/>
      <c r="E106" s="1065">
        <v>0</v>
      </c>
      <c r="F106" s="274"/>
      <c r="G106" s="374"/>
      <c r="H106" s="1065">
        <v>0</v>
      </c>
      <c r="J106" s="367"/>
      <c r="K106" s="1077">
        <v>0</v>
      </c>
      <c r="L106" s="123"/>
      <c r="M106" s="465"/>
      <c r="N106" s="1084">
        <v>0</v>
      </c>
      <c r="O106" s="123"/>
      <c r="P106" s="414"/>
      <c r="Q106" s="1091">
        <v>0</v>
      </c>
      <c r="R106" s="123"/>
      <c r="S106" s="414"/>
      <c r="T106" s="1091">
        <v>0</v>
      </c>
      <c r="U106" s="123"/>
      <c r="V106" s="414"/>
      <c r="W106" s="1091">
        <v>0</v>
      </c>
      <c r="X106" s="123"/>
      <c r="Y106" s="433"/>
      <c r="Z106" s="1098">
        <f>E106+K106+N106+Q106+T106+W106</f>
        <v>0</v>
      </c>
      <c r="AA106" s="212"/>
    </row>
    <row r="107" spans="1:27">
      <c r="A107" s="130" t="s">
        <v>106</v>
      </c>
      <c r="B107" s="367"/>
      <c r="C107" s="13">
        <v>985</v>
      </c>
      <c r="D107" s="460"/>
      <c r="E107" s="1066">
        <v>0</v>
      </c>
      <c r="F107" s="274"/>
      <c r="G107" s="460"/>
      <c r="H107" s="1066">
        <v>0</v>
      </c>
      <c r="J107" s="446"/>
      <c r="K107" s="1078">
        <v>0</v>
      </c>
      <c r="L107" s="123"/>
      <c r="M107" s="466"/>
      <c r="N107" s="1085">
        <v>0</v>
      </c>
      <c r="O107" s="123"/>
      <c r="P107" s="470"/>
      <c r="Q107" s="1092">
        <v>0</v>
      </c>
      <c r="R107" s="123"/>
      <c r="S107" s="470"/>
      <c r="T107" s="1092">
        <v>0</v>
      </c>
      <c r="U107" s="123"/>
      <c r="V107" s="470"/>
      <c r="W107" s="1092">
        <v>0</v>
      </c>
      <c r="X107" s="123"/>
      <c r="Y107" s="471"/>
      <c r="Z107" s="1099">
        <f>E107+K107+N107+Q107+T107+W107</f>
        <v>0</v>
      </c>
      <c r="AA107" s="212"/>
    </row>
    <row r="108" spans="1:27" s="93" customFormat="1" ht="14.25">
      <c r="A108" s="94" t="s">
        <v>91</v>
      </c>
      <c r="B108" s="94"/>
      <c r="C108" s="134"/>
      <c r="D108" s="458"/>
      <c r="E108" s="1067">
        <f>SUM(E105:E107)</f>
        <v>0</v>
      </c>
      <c r="F108" s="279"/>
      <c r="G108" s="458"/>
      <c r="H108" s="1067">
        <f>SUM(H105:H107)</f>
        <v>0</v>
      </c>
      <c r="J108" s="286"/>
      <c r="K108" s="1079">
        <f>SUM(K105:K107)</f>
        <v>0</v>
      </c>
      <c r="L108" s="157"/>
      <c r="M108" s="354"/>
      <c r="N108" s="1086">
        <f>SUM(N105:N107)</f>
        <v>0</v>
      </c>
      <c r="O108" s="157"/>
      <c r="P108" s="360"/>
      <c r="Q108" s="1093">
        <f>SUM(Q105:Q107)</f>
        <v>0</v>
      </c>
      <c r="R108" s="157"/>
      <c r="S108" s="360"/>
      <c r="T108" s="1093">
        <f>SUM(T105:T107)</f>
        <v>0</v>
      </c>
      <c r="U108" s="157"/>
      <c r="V108" s="360"/>
      <c r="W108" s="1093">
        <f>SUM(W105:W107)</f>
        <v>0</v>
      </c>
      <c r="X108" s="157"/>
      <c r="Y108" s="233"/>
      <c r="Z108" s="1100">
        <f>SUM(Z105:Z107)</f>
        <v>0</v>
      </c>
    </row>
    <row r="109" spans="1:27" s="131" customFormat="1">
      <c r="B109" s="211"/>
      <c r="D109" s="278"/>
      <c r="E109" s="1070"/>
      <c r="F109" s="278"/>
      <c r="G109" s="278"/>
      <c r="H109" s="1070"/>
      <c r="J109" s="287"/>
      <c r="K109" s="1082"/>
      <c r="L109" s="211"/>
      <c r="M109" s="350"/>
      <c r="N109" s="1089"/>
      <c r="O109" s="211"/>
      <c r="P109" s="356"/>
      <c r="Q109" s="1096"/>
      <c r="R109" s="211"/>
      <c r="S109" s="356"/>
      <c r="T109" s="1096"/>
      <c r="U109" s="211"/>
      <c r="V109" s="356"/>
      <c r="W109" s="1096"/>
      <c r="X109" s="211"/>
      <c r="Y109" s="214"/>
      <c r="Z109" s="1058"/>
      <c r="AA109" s="211"/>
    </row>
    <row r="110" spans="1:27" s="93" customFormat="1" thickBot="1">
      <c r="A110" s="526" t="s">
        <v>3</v>
      </c>
      <c r="B110" s="94"/>
      <c r="C110" s="134"/>
      <c r="D110" s="458"/>
      <c r="E110" s="1071">
        <f>SUM(E21+E102 + E108)</f>
        <v>0</v>
      </c>
      <c r="F110" s="279"/>
      <c r="G110" s="1030"/>
      <c r="H110" s="1071">
        <f>SUM(H21+H102 + H108)</f>
        <v>0</v>
      </c>
      <c r="I110" s="1031"/>
      <c r="J110" s="349"/>
      <c r="K110" s="1083">
        <f>SUM(K21+K102 + K108)</f>
        <v>0</v>
      </c>
      <c r="L110" s="159"/>
      <c r="M110" s="355"/>
      <c r="N110" s="1090">
        <f>SUM(N21+N102 + N108)</f>
        <v>0</v>
      </c>
      <c r="O110" s="159"/>
      <c r="P110" s="361"/>
      <c r="Q110" s="1097">
        <f>SUM(Q21+Q102 + Q108)</f>
        <v>0</v>
      </c>
      <c r="R110" s="159"/>
      <c r="S110" s="361"/>
      <c r="T110" s="1097">
        <f>SUM(T21+T102 + T108)</f>
        <v>0</v>
      </c>
      <c r="U110" s="159"/>
      <c r="V110" s="361"/>
      <c r="W110" s="1097">
        <f>SUM(W21+W102 + W108)</f>
        <v>0</v>
      </c>
      <c r="X110" s="159"/>
      <c r="Y110" s="159"/>
      <c r="Z110" s="1101">
        <f>SUM(Z21+Z102 + Z108)</f>
        <v>0</v>
      </c>
    </row>
    <row r="111" spans="1:27" s="93" customFormat="1" ht="15.75" thickTop="1">
      <c r="A111" s="526" t="s">
        <v>464</v>
      </c>
      <c r="B111" s="526"/>
      <c r="C111" s="134"/>
      <c r="D111" s="458"/>
      <c r="E111" s="1066">
        <v>0</v>
      </c>
      <c r="F111" s="279"/>
      <c r="G111" s="458"/>
      <c r="H111" s="1066">
        <v>0</v>
      </c>
      <c r="J111" s="349"/>
      <c r="K111" s="1066">
        <v>0</v>
      </c>
      <c r="L111" s="159"/>
      <c r="M111" s="355"/>
      <c r="N111" s="1066">
        <v>0</v>
      </c>
      <c r="O111" s="159"/>
      <c r="P111" s="361"/>
      <c r="Q111" s="1066">
        <v>0</v>
      </c>
      <c r="R111" s="159"/>
      <c r="S111" s="361"/>
      <c r="T111" s="1066">
        <v>0</v>
      </c>
      <c r="U111" s="159"/>
      <c r="V111" s="361"/>
      <c r="W111" s="1066">
        <v>0</v>
      </c>
      <c r="X111" s="159"/>
      <c r="Y111" s="159"/>
      <c r="Z111" s="1098"/>
    </row>
    <row r="112" spans="1:27" s="93" customFormat="1" ht="14.25">
      <c r="A112" s="526"/>
      <c r="B112" s="526"/>
      <c r="C112" s="134"/>
      <c r="D112" s="458"/>
      <c r="E112" s="1071"/>
      <c r="F112" s="279"/>
      <c r="G112" s="458"/>
      <c r="H112" s="1071"/>
      <c r="J112" s="349"/>
      <c r="K112" s="1083"/>
      <c r="L112" s="159"/>
      <c r="M112" s="355"/>
      <c r="N112" s="1090"/>
      <c r="O112" s="159"/>
      <c r="P112" s="361"/>
      <c r="Q112" s="1097"/>
      <c r="R112" s="159"/>
      <c r="S112" s="361"/>
      <c r="T112" s="1097"/>
      <c r="U112" s="159"/>
      <c r="V112" s="361"/>
      <c r="W112" s="1097"/>
      <c r="X112" s="159"/>
      <c r="Y112" s="159"/>
      <c r="Z112" s="1102"/>
    </row>
    <row r="113" spans="1:27" s="93" customFormat="1" thickBot="1">
      <c r="A113" s="526" t="s">
        <v>263</v>
      </c>
      <c r="B113" s="526"/>
      <c r="C113" s="134"/>
      <c r="D113" s="458"/>
      <c r="E113" s="1072">
        <f>+E110-E111</f>
        <v>0</v>
      </c>
      <c r="F113" s="279"/>
      <c r="G113" s="458"/>
      <c r="H113" s="1072">
        <f>+H110-H111</f>
        <v>0</v>
      </c>
      <c r="J113" s="349"/>
      <c r="K113" s="1072">
        <f>+K110-K111</f>
        <v>0</v>
      </c>
      <c r="L113" s="159"/>
      <c r="M113" s="355"/>
      <c r="N113" s="1072">
        <f>+N110-N111</f>
        <v>0</v>
      </c>
      <c r="O113" s="159"/>
      <c r="P113" s="361"/>
      <c r="Q113" s="1072">
        <f>+Q110-Q111</f>
        <v>0</v>
      </c>
      <c r="R113" s="159"/>
      <c r="S113" s="361"/>
      <c r="T113" s="1072">
        <f>+T110-T111</f>
        <v>0</v>
      </c>
      <c r="U113" s="159"/>
      <c r="V113" s="361"/>
      <c r="W113" s="1072">
        <f>+W110-W111</f>
        <v>0</v>
      </c>
      <c r="X113" s="159"/>
      <c r="Y113" s="159"/>
      <c r="Z113" s="1102"/>
    </row>
    <row r="114" spans="1:27" s="93" customFormat="1" thickTop="1">
      <c r="A114" s="526"/>
      <c r="B114" s="526"/>
      <c r="C114" s="134"/>
      <c r="D114" s="458"/>
      <c r="E114" s="1071"/>
      <c r="F114" s="279"/>
      <c r="G114" s="458"/>
      <c r="H114" s="1071"/>
      <c r="J114" s="349"/>
      <c r="K114" s="1083"/>
      <c r="L114" s="159"/>
      <c r="M114" s="355"/>
      <c r="N114" s="1090"/>
      <c r="O114" s="159"/>
      <c r="P114" s="361"/>
      <c r="Q114" s="1097"/>
      <c r="R114" s="159"/>
      <c r="S114" s="361"/>
      <c r="T114" s="1097"/>
      <c r="U114" s="159"/>
      <c r="V114" s="361"/>
      <c r="W114" s="1097"/>
      <c r="X114" s="159"/>
      <c r="Y114" s="159"/>
      <c r="Z114" s="1102"/>
    </row>
    <row r="115" spans="1:27" s="93" customFormat="1" ht="15.75" thickBot="1">
      <c r="A115" s="526" t="s">
        <v>456</v>
      </c>
      <c r="B115" s="526"/>
      <c r="C115" s="134"/>
      <c r="D115" s="458"/>
      <c r="E115" s="1073">
        <v>0</v>
      </c>
      <c r="F115" s="279"/>
      <c r="G115" s="458"/>
      <c r="H115" s="1073">
        <v>0</v>
      </c>
      <c r="J115" s="349"/>
      <c r="K115" s="1073">
        <v>0</v>
      </c>
      <c r="L115" s="159"/>
      <c r="M115" s="355"/>
      <c r="N115" s="1073">
        <v>0</v>
      </c>
      <c r="O115" s="159"/>
      <c r="P115" s="361"/>
      <c r="Q115" s="1073">
        <v>0</v>
      </c>
      <c r="R115" s="159"/>
      <c r="S115" s="361"/>
      <c r="T115" s="1073">
        <v>0</v>
      </c>
      <c r="U115" s="159"/>
      <c r="V115" s="361"/>
      <c r="W115" s="1073">
        <v>0</v>
      </c>
      <c r="X115" s="159"/>
      <c r="Y115" s="159"/>
      <c r="Z115" s="1103">
        <f>E115+K115+N115+Q115+T115+W115</f>
        <v>0</v>
      </c>
    </row>
    <row r="116" spans="1:27" ht="16.5" thickTop="1" thickBot="1">
      <c r="A116" s="136" t="s">
        <v>457</v>
      </c>
      <c r="B116" s="136"/>
      <c r="C116" s="447"/>
      <c r="D116" s="793"/>
      <c r="E116" s="1073">
        <v>0</v>
      </c>
      <c r="F116" s="278"/>
      <c r="G116" s="277"/>
      <c r="H116" s="1073">
        <v>0</v>
      </c>
      <c r="J116" s="285"/>
      <c r="K116" s="1073">
        <v>0</v>
      </c>
      <c r="M116" s="288"/>
      <c r="N116" s="1073">
        <v>0</v>
      </c>
      <c r="P116" s="362"/>
      <c r="Q116" s="1073">
        <v>0</v>
      </c>
      <c r="S116" s="362"/>
      <c r="T116" s="1073">
        <v>0</v>
      </c>
      <c r="V116" s="362"/>
      <c r="W116" s="1073">
        <v>0</v>
      </c>
      <c r="Y116" s="5"/>
      <c r="Z116" s="1103">
        <f>E116+K116+N116+Q116+T116+W116</f>
        <v>0</v>
      </c>
      <c r="AA116" s="212"/>
    </row>
    <row r="117" spans="1:27" ht="15.75" thickTop="1">
      <c r="D117" s="277"/>
      <c r="E117" s="1069"/>
      <c r="F117" s="278"/>
      <c r="G117" s="277"/>
      <c r="H117" s="1069"/>
      <c r="J117" s="285"/>
      <c r="K117" s="1081"/>
      <c r="M117" s="288"/>
      <c r="N117" s="1088"/>
      <c r="P117" s="362"/>
      <c r="Q117" s="1095"/>
      <c r="S117" s="362"/>
      <c r="T117" s="1095"/>
      <c r="V117" s="362"/>
      <c r="W117" s="1095"/>
      <c r="Y117" s="5"/>
      <c r="Z117" s="1058"/>
      <c r="AA117" s="212"/>
    </row>
    <row r="118" spans="1:27" s="788" customFormat="1" ht="15.75" thickBot="1">
      <c r="A118" s="788" t="s">
        <v>330</v>
      </c>
      <c r="C118" s="787"/>
      <c r="E118" s="1074"/>
      <c r="F118" s="792"/>
      <c r="H118" s="1073">
        <v>0</v>
      </c>
      <c r="K118" s="1074"/>
      <c r="L118" s="795"/>
      <c r="M118" s="795"/>
      <c r="N118" s="1076"/>
      <c r="O118" s="795"/>
      <c r="P118" s="795"/>
      <c r="Q118" s="1076"/>
      <c r="R118" s="795"/>
      <c r="S118" s="795"/>
      <c r="T118" s="1076"/>
      <c r="U118" s="795"/>
      <c r="V118" s="795"/>
      <c r="W118" s="1076"/>
      <c r="X118" s="795"/>
      <c r="Y118" s="795"/>
      <c r="Z118" s="1076"/>
    </row>
    <row r="119" spans="1:27" s="529" customFormat="1" ht="15.75" thickTop="1">
      <c r="D119" s="277"/>
      <c r="E119" s="1069"/>
      <c r="F119" s="278"/>
      <c r="G119" s="277"/>
      <c r="H119" s="1069"/>
      <c r="J119" s="786"/>
      <c r="K119" s="1075"/>
      <c r="L119" s="784"/>
      <c r="M119" s="285"/>
      <c r="N119" s="1081"/>
      <c r="O119" s="158"/>
      <c r="P119" s="798"/>
      <c r="Q119" s="1087"/>
      <c r="R119" s="158"/>
      <c r="S119" s="796"/>
      <c r="T119" s="1094"/>
      <c r="U119" s="158"/>
      <c r="V119" s="796"/>
      <c r="W119" s="1094"/>
      <c r="X119" s="158"/>
      <c r="Y119" s="796"/>
      <c r="Z119" s="1094"/>
      <c r="AA119" s="158"/>
    </row>
    <row r="120" spans="1:27">
      <c r="E120" s="1053"/>
      <c r="H120" s="1053"/>
      <c r="K120" s="1053"/>
      <c r="N120" s="1053"/>
      <c r="Q120" s="1053"/>
      <c r="T120" s="1053"/>
      <c r="W120" s="1053"/>
      <c r="Z120" s="1053"/>
    </row>
    <row r="121" spans="1:27">
      <c r="E121" s="1053"/>
      <c r="H121" s="1053"/>
      <c r="K121" s="1053"/>
      <c r="N121" s="1053"/>
      <c r="Q121" s="1053"/>
      <c r="T121" s="1053"/>
      <c r="W121" s="1053"/>
      <c r="Z121" s="1053"/>
    </row>
    <row r="122" spans="1:27">
      <c r="E122" s="1053"/>
      <c r="H122" s="1053"/>
      <c r="K122" s="1053"/>
      <c r="N122" s="1053"/>
      <c r="Q122" s="1053"/>
      <c r="T122" s="1053"/>
      <c r="W122" s="1053"/>
      <c r="Z122" s="1053"/>
    </row>
    <row r="123" spans="1:27">
      <c r="E123" s="1053"/>
      <c r="H123" s="1053"/>
      <c r="K123" s="1053"/>
      <c r="N123" s="1053"/>
      <c r="Q123" s="1053"/>
      <c r="T123" s="1053"/>
      <c r="W123" s="1053"/>
      <c r="Z123" s="1053"/>
    </row>
    <row r="124" spans="1:27">
      <c r="E124" s="1053"/>
      <c r="H124" s="1053"/>
      <c r="K124" s="1053"/>
      <c r="N124" s="1053"/>
      <c r="Q124" s="1053"/>
      <c r="T124" s="1053"/>
      <c r="W124" s="1053"/>
      <c r="Z124" s="1053"/>
    </row>
    <row r="125" spans="1:27">
      <c r="E125" s="1053"/>
      <c r="H125" s="1053"/>
      <c r="K125" s="1053"/>
      <c r="N125" s="1053"/>
      <c r="Q125" s="1053"/>
      <c r="T125" s="1053"/>
      <c r="W125" s="1053"/>
      <c r="Z125" s="1053"/>
    </row>
    <row r="126" spans="1:27">
      <c r="E126" s="1053"/>
      <c r="H126" s="1053"/>
      <c r="K126" s="1053"/>
      <c r="N126" s="1053"/>
      <c r="Q126" s="1053"/>
      <c r="T126" s="1053"/>
      <c r="W126" s="1053"/>
      <c r="Z126" s="1053"/>
    </row>
    <row r="127" spans="1:27">
      <c r="E127" s="1053"/>
      <c r="H127" s="1053"/>
      <c r="K127" s="1053"/>
      <c r="N127" s="1053"/>
      <c r="Q127" s="1053"/>
      <c r="T127" s="1053"/>
      <c r="W127" s="1053"/>
      <c r="Z127" s="1053"/>
    </row>
    <row r="128" spans="1:27">
      <c r="E128" s="1053"/>
      <c r="H128" s="1053"/>
      <c r="K128" s="1053"/>
      <c r="N128" s="1053"/>
      <c r="Q128" s="1053"/>
      <c r="T128" s="1053"/>
      <c r="W128" s="1053"/>
      <c r="Z128" s="1053"/>
    </row>
  </sheetData>
  <mergeCells count="19">
    <mergeCell ref="V11:W11"/>
    <mergeCell ref="V12:W12"/>
    <mergeCell ref="Y11:Z11"/>
    <mergeCell ref="Q7:T7"/>
    <mergeCell ref="W7:Z7"/>
    <mergeCell ref="P10:Q11"/>
    <mergeCell ref="P12:Q12"/>
    <mergeCell ref="Y12:Z12"/>
    <mergeCell ref="S12:T12"/>
    <mergeCell ref="S11:T11"/>
    <mergeCell ref="D12:E12"/>
    <mergeCell ref="J11:K11"/>
    <mergeCell ref="J12:K12"/>
    <mergeCell ref="D11:H11"/>
    <mergeCell ref="E7:H7"/>
    <mergeCell ref="K7:N7"/>
    <mergeCell ref="M11:N11"/>
    <mergeCell ref="M12:N12"/>
    <mergeCell ref="G12:H12"/>
  </mergeCells>
  <conditionalFormatting sqref="E113">
    <cfRule type="cellIs" dxfId="11" priority="8" operator="notEqual">
      <formula>0</formula>
    </cfRule>
  </conditionalFormatting>
  <conditionalFormatting sqref="H113">
    <cfRule type="cellIs" dxfId="10" priority="7" operator="notEqual">
      <formula>0</formula>
    </cfRule>
  </conditionalFormatting>
  <conditionalFormatting sqref="K113">
    <cfRule type="cellIs" dxfId="9" priority="5" operator="notEqual">
      <formula>0</formula>
    </cfRule>
  </conditionalFormatting>
  <conditionalFormatting sqref="N113">
    <cfRule type="cellIs" dxfId="8" priority="4" operator="notEqual">
      <formula>0</formula>
    </cfRule>
  </conditionalFormatting>
  <conditionalFormatting sqref="Q113">
    <cfRule type="cellIs" dxfId="7" priority="3" operator="notEqual">
      <formula>0</formula>
    </cfRule>
  </conditionalFormatting>
  <conditionalFormatting sqref="T113">
    <cfRule type="cellIs" dxfId="6" priority="2" operator="notEqual">
      <formula>0</formula>
    </cfRule>
  </conditionalFormatting>
  <conditionalFormatting sqref="W113">
    <cfRule type="cellIs" dxfId="5" priority="1" operator="notEqual">
      <formula>0</formula>
    </cfRule>
  </conditionalFormatting>
  <printOptions horizontalCentered="1"/>
  <pageMargins left="0" right="0" top="0.5" bottom="0.5" header="0.3" footer="0.3"/>
  <pageSetup scale="64" orientation="portrait" r:id="rId1"/>
  <headerFooter>
    <oddFooter>&amp;L&amp;10&amp;F &amp;A, &amp;P / &amp;N&amp;R&amp;"Times New Roman,Regular"&amp;10Rev. 7/08/2015</oddFooter>
  </headerFooter>
  <rowBreaks count="1" manualBreakCount="1">
    <brk id="73" max="31" man="1"/>
  </rowBreaks>
  <colBreaks count="3" manualBreakCount="3">
    <brk id="9" max="1048575" man="1"/>
    <brk id="15" max="1048575" man="1"/>
    <brk id="2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L56"/>
  <sheetViews>
    <sheetView zoomScaleNormal="100" workbookViewId="0"/>
  </sheetViews>
  <sheetFormatPr defaultColWidth="9.140625" defaultRowHeight="12.75"/>
  <cols>
    <col min="1" max="1" width="10" style="174" customWidth="1"/>
    <col min="2" max="2" width="27.28515625" style="174" customWidth="1"/>
    <col min="3" max="3" width="16" style="174" customWidth="1"/>
    <col min="4" max="4" width="9.28515625" style="174" bestFit="1" customWidth="1"/>
    <col min="5" max="5" width="17.42578125" style="174" bestFit="1" customWidth="1"/>
    <col min="6" max="6" width="17" style="174" customWidth="1"/>
    <col min="7" max="7" width="18.7109375" style="174" customWidth="1"/>
    <col min="8" max="8" width="2.5703125" style="174" customWidth="1"/>
    <col min="9" max="9" width="9" style="174" customWidth="1"/>
    <col min="10" max="10" width="18.85546875" style="174" customWidth="1"/>
    <col min="11" max="11" width="17.42578125" style="174" customWidth="1"/>
    <col min="12" max="12" width="16.42578125" style="174" customWidth="1"/>
    <col min="13" max="16384" width="9.140625" style="174"/>
  </cols>
  <sheetData>
    <row r="1" spans="1:12" s="163" customFormat="1">
      <c r="A1" s="161" t="s">
        <v>8</v>
      </c>
      <c r="B1" s="161"/>
      <c r="C1" s="162" t="str">
        <f>'Psych Analysis Rev Codes-EIDR'!E1</f>
        <v>Hospital Name</v>
      </c>
      <c r="D1" s="162"/>
      <c r="E1" s="162"/>
      <c r="F1" s="168" t="s">
        <v>274</v>
      </c>
    </row>
    <row r="2" spans="1:12" s="163" customFormat="1">
      <c r="A2" s="164" t="s">
        <v>9</v>
      </c>
      <c r="B2" s="161"/>
      <c r="C2" s="207" t="str">
        <f>'Psych Analysis Rev Codes-EIDR'!E2</f>
        <v>0000000</v>
      </c>
      <c r="D2" s="162"/>
      <c r="E2" s="162"/>
    </row>
    <row r="3" spans="1:12" s="163" customFormat="1">
      <c r="A3" s="165" t="s">
        <v>10</v>
      </c>
      <c r="B3" s="161"/>
      <c r="C3" s="166" t="str">
        <f>'Psych Analysis Rev Codes-EIDR'!E3</f>
        <v>0/00/0000</v>
      </c>
      <c r="D3" s="162"/>
      <c r="E3" s="162"/>
    </row>
    <row r="4" spans="1:12" s="163" customFormat="1" ht="13.5" thickBot="1">
      <c r="A4" s="167"/>
      <c r="E4" s="168"/>
    </row>
    <row r="5" spans="1:12" s="163" customFormat="1" ht="21.75" thickTop="1" thickBot="1">
      <c r="A5" s="167" t="s">
        <v>99</v>
      </c>
      <c r="E5" s="632" t="s">
        <v>269</v>
      </c>
      <c r="G5" s="14" t="s">
        <v>157</v>
      </c>
      <c r="I5" s="169" t="str">
        <f>'Psych Analysis Rev Codes-EIDR'!H5</f>
        <v>00/00/0000</v>
      </c>
    </row>
    <row r="6" spans="1:12" s="163" customFormat="1" ht="13.5" thickTop="1">
      <c r="A6" s="167"/>
      <c r="E6" s="168"/>
    </row>
    <row r="7" spans="1:12" s="171" customFormat="1">
      <c r="A7" s="170"/>
      <c r="C7" s="172" t="s">
        <v>88</v>
      </c>
      <c r="E7" s="172" t="s">
        <v>87</v>
      </c>
    </row>
    <row r="8" spans="1:12" s="171" customFormat="1">
      <c r="A8" s="167" t="s">
        <v>16</v>
      </c>
      <c r="C8" s="208" t="str">
        <f>'IP Analysis-Cost Report Summary'!C8</f>
        <v>0/00/0000</v>
      </c>
      <c r="E8" s="173" t="str">
        <f>'IP Analysis-Cost Report Summary'!F8</f>
        <v>0/00/0000</v>
      </c>
      <c r="F8" s="109"/>
    </row>
    <row r="9" spans="1:12" s="171" customFormat="1">
      <c r="A9" s="167"/>
      <c r="C9" s="208"/>
      <c r="E9" s="173"/>
      <c r="F9" s="109"/>
    </row>
    <row r="10" spans="1:12" s="171" customFormat="1" ht="14.25">
      <c r="D10" s="267" t="s">
        <v>450</v>
      </c>
      <c r="E10" s="292"/>
      <c r="F10" s="292"/>
      <c r="G10" s="292"/>
      <c r="H10" s="292"/>
      <c r="I10" s="292"/>
      <c r="J10" s="292"/>
      <c r="K10" s="292"/>
      <c r="L10" s="293"/>
    </row>
    <row r="11" spans="1:12" s="163" customFormat="1">
      <c r="A11" s="174"/>
      <c r="B11" s="174"/>
      <c r="C11" s="174"/>
      <c r="D11" s="294" t="s">
        <v>22</v>
      </c>
      <c r="E11" s="294"/>
      <c r="F11" s="294"/>
      <c r="G11" s="294"/>
      <c r="H11" s="295"/>
      <c r="I11" s="294" t="s">
        <v>23</v>
      </c>
      <c r="J11" s="294"/>
      <c r="K11" s="294"/>
      <c r="L11" s="294"/>
    </row>
    <row r="12" spans="1:12" s="171" customFormat="1" ht="38.25" customHeight="1">
      <c r="A12" s="29" t="s">
        <v>24</v>
      </c>
      <c r="B12" s="17" t="s">
        <v>25</v>
      </c>
      <c r="C12" s="29" t="s">
        <v>26</v>
      </c>
      <c r="D12" s="296" t="s">
        <v>19</v>
      </c>
      <c r="E12" s="297" t="s">
        <v>18</v>
      </c>
      <c r="F12" s="297" t="s">
        <v>17</v>
      </c>
      <c r="G12" s="297" t="s">
        <v>27</v>
      </c>
      <c r="H12" s="298"/>
      <c r="I12" s="296" t="s">
        <v>19</v>
      </c>
      <c r="J12" s="297" t="s">
        <v>18</v>
      </c>
      <c r="K12" s="297" t="s">
        <v>17</v>
      </c>
      <c r="L12" s="297" t="s">
        <v>27</v>
      </c>
    </row>
    <row r="13" spans="1:12" s="171" customFormat="1">
      <c r="A13" s="51"/>
      <c r="B13" s="50"/>
      <c r="C13" s="51" t="s">
        <v>171</v>
      </c>
      <c r="D13" s="299" t="s">
        <v>138</v>
      </c>
      <c r="E13" s="300" t="s">
        <v>139</v>
      </c>
      <c r="F13" s="301" t="s">
        <v>28</v>
      </c>
      <c r="G13" s="300" t="s">
        <v>139</v>
      </c>
      <c r="H13" s="302"/>
      <c r="I13" s="303" t="s">
        <v>138</v>
      </c>
      <c r="J13" s="300" t="s">
        <v>139</v>
      </c>
      <c r="K13" s="301" t="s">
        <v>28</v>
      </c>
      <c r="L13" s="300" t="s">
        <v>139</v>
      </c>
    </row>
    <row r="14" spans="1:12" s="171" customFormat="1">
      <c r="A14" s="55">
        <v>40</v>
      </c>
      <c r="B14" s="30" t="s">
        <v>29</v>
      </c>
      <c r="C14" s="445">
        <f>VLOOKUP($A14,Per_Diems_CCRs,3,FALSE)</f>
        <v>0</v>
      </c>
      <c r="D14" s="392">
        <f>'Psych Analysis Rev Codes-EIDR'!D21</f>
        <v>0</v>
      </c>
      <c r="E14" s="1104">
        <f ca="1">SUMIF(Medicaid_Psych_Detail,$A14,Medicaid_Psych_Charges)</f>
        <v>0</v>
      </c>
      <c r="F14" s="1104">
        <f>ROUND(C14*D14,0)</f>
        <v>0</v>
      </c>
      <c r="G14" s="1104">
        <f>+'Psych Analysis Rev Codes-EIDR'!Z115</f>
        <v>0</v>
      </c>
      <c r="H14" s="304"/>
      <c r="I14" s="392">
        <f>'Psych Analysis Rev Codes-EIDR'!G21</f>
        <v>0</v>
      </c>
      <c r="J14" s="1104">
        <f ca="1">SUMIF(Medicaid_Psych_Detail,$A14,Medicaid_Psych_CRCharges)</f>
        <v>0</v>
      </c>
      <c r="K14" s="1104">
        <f>ROUND(C14*I14,0)</f>
        <v>0</v>
      </c>
      <c r="L14" s="1104">
        <f>+'Psych Analysis Rev Codes-EIDR'!H115</f>
        <v>0</v>
      </c>
    </row>
    <row r="15" spans="1:12" s="171" customFormat="1">
      <c r="A15" s="42"/>
      <c r="B15" s="31" t="s">
        <v>21</v>
      </c>
      <c r="C15" s="53"/>
      <c r="D15" s="390">
        <f>SUM(D14:D14)</f>
        <v>0</v>
      </c>
      <c r="E15" s="630">
        <f ca="1">SUM(E14:E14)</f>
        <v>0</v>
      </c>
      <c r="F15" s="630">
        <f>SUM(F14:F14)</f>
        <v>0</v>
      </c>
      <c r="G15" s="630">
        <f>SUM(G14:G14)</f>
        <v>0</v>
      </c>
      <c r="H15" s="305"/>
      <c r="I15" s="390">
        <f>SUM(I14:I14)</f>
        <v>0</v>
      </c>
      <c r="J15" s="630">
        <f ca="1">SUM(J14:J14)</f>
        <v>0</v>
      </c>
      <c r="K15" s="630">
        <f>SUM(K14:K14)</f>
        <v>0</v>
      </c>
      <c r="L15" s="630">
        <f>SUM(L14:L14)</f>
        <v>0</v>
      </c>
    </row>
    <row r="16" spans="1:12" s="171" customFormat="1">
      <c r="A16" s="645"/>
      <c r="B16" s="646"/>
      <c r="C16" s="375" t="s">
        <v>172</v>
      </c>
      <c r="D16" s="644"/>
      <c r="E16" s="1105"/>
      <c r="F16" s="1105"/>
      <c r="G16" s="1105"/>
      <c r="H16" s="304"/>
      <c r="I16" s="644"/>
      <c r="J16" s="1105"/>
      <c r="K16" s="1105"/>
      <c r="L16" s="1105"/>
    </row>
    <row r="17" spans="1:12" s="171" customFormat="1">
      <c r="A17" s="55" t="s">
        <v>106</v>
      </c>
      <c r="B17" s="30" t="s">
        <v>126</v>
      </c>
      <c r="C17" s="738">
        <f t="shared" ref="C17:C46" si="0">VLOOKUP($A17,Per_Diems_CCRs,3,FALSE)</f>
        <v>0</v>
      </c>
      <c r="D17" s="643"/>
      <c r="E17" s="1106">
        <f t="shared" ref="E17:E46" ca="1" si="1">SUMIF(Medicaid_Psych_Detail,$A17,Medicaid_Psych_Charges)</f>
        <v>0</v>
      </c>
      <c r="F17" s="1107"/>
      <c r="G17" s="1108"/>
      <c r="H17" s="304"/>
      <c r="I17" s="643"/>
      <c r="J17" s="1106">
        <f t="shared" ref="J17:J46" ca="1" si="2">SUMIF(Medicaid_Psych_Detail,$A17,Medicaid_Psych_CRCharges)</f>
        <v>0</v>
      </c>
      <c r="K17" s="1106">
        <f ca="1">ROUND(C17*J17,0)</f>
        <v>0</v>
      </c>
      <c r="L17" s="1119"/>
    </row>
    <row r="18" spans="1:12" s="171" customFormat="1">
      <c r="A18" s="150">
        <v>50</v>
      </c>
      <c r="B18" s="720" t="s">
        <v>46</v>
      </c>
      <c r="C18" s="738">
        <f t="shared" si="0"/>
        <v>0</v>
      </c>
      <c r="D18" s="643"/>
      <c r="E18" s="1106">
        <f t="shared" ca="1" si="1"/>
        <v>0</v>
      </c>
      <c r="F18" s="1106">
        <f ca="1">ROUND(C18*E18,0)</f>
        <v>0</v>
      </c>
      <c r="G18" s="1108"/>
      <c r="H18" s="304"/>
      <c r="I18" s="643"/>
      <c r="J18" s="1106">
        <f t="shared" ca="1" si="2"/>
        <v>0</v>
      </c>
      <c r="K18" s="1106">
        <f ca="1">ROUND(C18*J18,0)</f>
        <v>0</v>
      </c>
      <c r="L18" s="1119"/>
    </row>
    <row r="19" spans="1:12" s="171" customFormat="1">
      <c r="A19" s="150">
        <v>51</v>
      </c>
      <c r="B19" s="720" t="s">
        <v>47</v>
      </c>
      <c r="C19" s="738">
        <f t="shared" si="0"/>
        <v>0</v>
      </c>
      <c r="D19" s="643"/>
      <c r="E19" s="1106">
        <f t="shared" ca="1" si="1"/>
        <v>0</v>
      </c>
      <c r="F19" s="1106">
        <f t="shared" ref="F19:F45" ca="1" si="3">ROUND(C19*E19,0)</f>
        <v>0</v>
      </c>
      <c r="G19" s="1108"/>
      <c r="H19" s="304"/>
      <c r="I19" s="643"/>
      <c r="J19" s="1106">
        <f t="shared" ca="1" si="2"/>
        <v>0</v>
      </c>
      <c r="K19" s="1106">
        <f t="shared" ref="K19:K46" ca="1" si="4">ROUND(C19*J19,0)</f>
        <v>0</v>
      </c>
      <c r="L19" s="1119"/>
    </row>
    <row r="20" spans="1:12" s="171" customFormat="1">
      <c r="A20" s="150">
        <v>52</v>
      </c>
      <c r="B20" s="720" t="s">
        <v>112</v>
      </c>
      <c r="C20" s="738">
        <f t="shared" si="0"/>
        <v>0</v>
      </c>
      <c r="D20" s="643"/>
      <c r="E20" s="1106">
        <f t="shared" ca="1" si="1"/>
        <v>0</v>
      </c>
      <c r="F20" s="1106">
        <f t="shared" ca="1" si="3"/>
        <v>0</v>
      </c>
      <c r="G20" s="1108"/>
      <c r="H20" s="304"/>
      <c r="I20" s="643"/>
      <c r="J20" s="1106">
        <f t="shared" ca="1" si="2"/>
        <v>0</v>
      </c>
      <c r="K20" s="1106">
        <f t="shared" ca="1" si="4"/>
        <v>0</v>
      </c>
      <c r="L20" s="1119"/>
    </row>
    <row r="21" spans="1:12" s="171" customFormat="1">
      <c r="A21" s="150">
        <v>53</v>
      </c>
      <c r="B21" s="720" t="s">
        <v>48</v>
      </c>
      <c r="C21" s="738">
        <f t="shared" si="0"/>
        <v>0</v>
      </c>
      <c r="D21" s="643"/>
      <c r="E21" s="1106">
        <f t="shared" ca="1" si="1"/>
        <v>0</v>
      </c>
      <c r="F21" s="1106">
        <f t="shared" ca="1" si="3"/>
        <v>0</v>
      </c>
      <c r="G21" s="1108"/>
      <c r="H21" s="304"/>
      <c r="I21" s="643"/>
      <c r="J21" s="1106">
        <f t="shared" ca="1" si="2"/>
        <v>0</v>
      </c>
      <c r="K21" s="1106">
        <f t="shared" ca="1" si="4"/>
        <v>0</v>
      </c>
      <c r="L21" s="1119"/>
    </row>
    <row r="22" spans="1:12" s="171" customFormat="1">
      <c r="A22" s="150">
        <v>54</v>
      </c>
      <c r="B22" s="720" t="s">
        <v>31</v>
      </c>
      <c r="C22" s="738">
        <f t="shared" si="0"/>
        <v>0</v>
      </c>
      <c r="D22" s="643"/>
      <c r="E22" s="1106">
        <f t="shared" ca="1" si="1"/>
        <v>0</v>
      </c>
      <c r="F22" s="1106">
        <f t="shared" ca="1" si="3"/>
        <v>0</v>
      </c>
      <c r="G22" s="1108"/>
      <c r="H22" s="304"/>
      <c r="I22" s="643"/>
      <c r="J22" s="1106">
        <f t="shared" ca="1" si="2"/>
        <v>0</v>
      </c>
      <c r="K22" s="1106">
        <f t="shared" ca="1" si="4"/>
        <v>0</v>
      </c>
      <c r="L22" s="1119"/>
    </row>
    <row r="23" spans="1:12" s="171" customFormat="1">
      <c r="A23" s="150">
        <v>55</v>
      </c>
      <c r="B23" s="720" t="s">
        <v>107</v>
      </c>
      <c r="C23" s="738">
        <f t="shared" si="0"/>
        <v>0</v>
      </c>
      <c r="D23" s="643"/>
      <c r="E23" s="1106">
        <f t="shared" ca="1" si="1"/>
        <v>0</v>
      </c>
      <c r="F23" s="1106">
        <f t="shared" ca="1" si="3"/>
        <v>0</v>
      </c>
      <c r="G23" s="1108"/>
      <c r="H23" s="304"/>
      <c r="I23" s="643"/>
      <c r="J23" s="1106">
        <f t="shared" ca="1" si="2"/>
        <v>0</v>
      </c>
      <c r="K23" s="1106">
        <f t="shared" ca="1" si="4"/>
        <v>0</v>
      </c>
      <c r="L23" s="1119"/>
    </row>
    <row r="24" spans="1:12" s="171" customFormat="1">
      <c r="A24" s="150">
        <v>56</v>
      </c>
      <c r="B24" s="720" t="s">
        <v>49</v>
      </c>
      <c r="C24" s="738">
        <f t="shared" si="0"/>
        <v>0</v>
      </c>
      <c r="D24" s="643"/>
      <c r="E24" s="1106">
        <f t="shared" ca="1" si="1"/>
        <v>0</v>
      </c>
      <c r="F24" s="1106">
        <f t="shared" ca="1" si="3"/>
        <v>0</v>
      </c>
      <c r="G24" s="1108"/>
      <c r="H24" s="304"/>
      <c r="I24" s="643"/>
      <c r="J24" s="1106">
        <f t="shared" ca="1" si="2"/>
        <v>0</v>
      </c>
      <c r="K24" s="1106">
        <f t="shared" ca="1" si="4"/>
        <v>0</v>
      </c>
      <c r="L24" s="1119"/>
    </row>
    <row r="25" spans="1:12" s="171" customFormat="1">
      <c r="A25" s="150">
        <v>57</v>
      </c>
      <c r="B25" s="720" t="s">
        <v>113</v>
      </c>
      <c r="C25" s="738">
        <f t="shared" si="0"/>
        <v>0</v>
      </c>
      <c r="D25" s="643"/>
      <c r="E25" s="1106">
        <f t="shared" ca="1" si="1"/>
        <v>0</v>
      </c>
      <c r="F25" s="1106">
        <f t="shared" ca="1" si="3"/>
        <v>0</v>
      </c>
      <c r="G25" s="1108"/>
      <c r="H25" s="304"/>
      <c r="I25" s="643"/>
      <c r="J25" s="1106">
        <f t="shared" ca="1" si="2"/>
        <v>0</v>
      </c>
      <c r="K25" s="1106">
        <f t="shared" ca="1" si="4"/>
        <v>0</v>
      </c>
      <c r="L25" s="1119"/>
    </row>
    <row r="26" spans="1:12" s="171" customFormat="1">
      <c r="A26" s="150">
        <v>58</v>
      </c>
      <c r="B26" s="720" t="s">
        <v>114</v>
      </c>
      <c r="C26" s="738">
        <f t="shared" si="0"/>
        <v>0</v>
      </c>
      <c r="D26" s="643"/>
      <c r="E26" s="1106">
        <f t="shared" ca="1" si="1"/>
        <v>0</v>
      </c>
      <c r="F26" s="1106">
        <f t="shared" ca="1" si="3"/>
        <v>0</v>
      </c>
      <c r="G26" s="1108"/>
      <c r="H26" s="304"/>
      <c r="I26" s="643"/>
      <c r="J26" s="1106">
        <f t="shared" ca="1" si="2"/>
        <v>0</v>
      </c>
      <c r="K26" s="1106">
        <f t="shared" ca="1" si="4"/>
        <v>0</v>
      </c>
      <c r="L26" s="1119"/>
    </row>
    <row r="27" spans="1:12" s="171" customFormat="1">
      <c r="A27" s="150">
        <v>59</v>
      </c>
      <c r="B27" s="720" t="s">
        <v>108</v>
      </c>
      <c r="C27" s="738">
        <f t="shared" si="0"/>
        <v>0</v>
      </c>
      <c r="D27" s="643"/>
      <c r="E27" s="1106">
        <f t="shared" ca="1" si="1"/>
        <v>0</v>
      </c>
      <c r="F27" s="1106">
        <f t="shared" ca="1" si="3"/>
        <v>0</v>
      </c>
      <c r="G27" s="1108"/>
      <c r="H27" s="304"/>
      <c r="I27" s="643"/>
      <c r="J27" s="1106">
        <f t="shared" ca="1" si="2"/>
        <v>0</v>
      </c>
      <c r="K27" s="1106">
        <f t="shared" ca="1" si="4"/>
        <v>0</v>
      </c>
      <c r="L27" s="1119"/>
    </row>
    <row r="28" spans="1:12" s="171" customFormat="1">
      <c r="A28" s="150">
        <v>60</v>
      </c>
      <c r="B28" s="720" t="s">
        <v>32</v>
      </c>
      <c r="C28" s="738">
        <f t="shared" si="0"/>
        <v>0</v>
      </c>
      <c r="D28" s="643"/>
      <c r="E28" s="1106">
        <f t="shared" ca="1" si="1"/>
        <v>0</v>
      </c>
      <c r="F28" s="1106">
        <f t="shared" ca="1" si="3"/>
        <v>0</v>
      </c>
      <c r="G28" s="1108"/>
      <c r="H28" s="304"/>
      <c r="I28" s="643"/>
      <c r="J28" s="1106">
        <f t="shared" ca="1" si="2"/>
        <v>0</v>
      </c>
      <c r="K28" s="1106">
        <f t="shared" ca="1" si="4"/>
        <v>0</v>
      </c>
      <c r="L28" s="1119"/>
    </row>
    <row r="29" spans="1:12" s="171" customFormat="1">
      <c r="A29" s="150">
        <v>62</v>
      </c>
      <c r="B29" s="631" t="s">
        <v>118</v>
      </c>
      <c r="C29" s="738">
        <f t="shared" si="0"/>
        <v>0</v>
      </c>
      <c r="D29" s="643"/>
      <c r="E29" s="1106">
        <f t="shared" ca="1" si="1"/>
        <v>0</v>
      </c>
      <c r="F29" s="1106">
        <f ca="1">ROUND(C29*E29,0)</f>
        <v>0</v>
      </c>
      <c r="G29" s="1108"/>
      <c r="H29" s="304"/>
      <c r="I29" s="643"/>
      <c r="J29" s="1106">
        <f t="shared" ca="1" si="2"/>
        <v>0</v>
      </c>
      <c r="K29" s="1106">
        <f ca="1">ROUND(C29*J29,0)</f>
        <v>0</v>
      </c>
      <c r="L29" s="1119"/>
    </row>
    <row r="30" spans="1:12" s="171" customFormat="1">
      <c r="A30" s="150">
        <v>63</v>
      </c>
      <c r="B30" s="720" t="s">
        <v>115</v>
      </c>
      <c r="C30" s="738">
        <f t="shared" si="0"/>
        <v>0</v>
      </c>
      <c r="D30" s="643"/>
      <c r="E30" s="1106">
        <f t="shared" ca="1" si="1"/>
        <v>0</v>
      </c>
      <c r="F30" s="1106">
        <f t="shared" ca="1" si="3"/>
        <v>0</v>
      </c>
      <c r="G30" s="1108"/>
      <c r="H30" s="304"/>
      <c r="I30" s="643"/>
      <c r="J30" s="1106">
        <f t="shared" ca="1" si="2"/>
        <v>0</v>
      </c>
      <c r="K30" s="1106">
        <f t="shared" ca="1" si="4"/>
        <v>0</v>
      </c>
      <c r="L30" s="1119"/>
    </row>
    <row r="31" spans="1:12" s="171" customFormat="1">
      <c r="A31" s="150">
        <v>64</v>
      </c>
      <c r="B31" s="720" t="s">
        <v>33</v>
      </c>
      <c r="C31" s="738">
        <f t="shared" si="0"/>
        <v>0</v>
      </c>
      <c r="D31" s="643"/>
      <c r="E31" s="1106">
        <f t="shared" ca="1" si="1"/>
        <v>0</v>
      </c>
      <c r="F31" s="1106">
        <f t="shared" ca="1" si="3"/>
        <v>0</v>
      </c>
      <c r="G31" s="1108"/>
      <c r="H31" s="304"/>
      <c r="I31" s="643"/>
      <c r="J31" s="1106">
        <f t="shared" ca="1" si="2"/>
        <v>0</v>
      </c>
      <c r="K31" s="1106">
        <f t="shared" ca="1" si="4"/>
        <v>0</v>
      </c>
      <c r="L31" s="1119"/>
    </row>
    <row r="32" spans="1:12" s="171" customFormat="1">
      <c r="A32" s="150">
        <v>65</v>
      </c>
      <c r="B32" s="720" t="s">
        <v>34</v>
      </c>
      <c r="C32" s="738">
        <f t="shared" si="0"/>
        <v>0</v>
      </c>
      <c r="D32" s="643"/>
      <c r="E32" s="1106">
        <f t="shared" ca="1" si="1"/>
        <v>0</v>
      </c>
      <c r="F32" s="1106">
        <f t="shared" ca="1" si="3"/>
        <v>0</v>
      </c>
      <c r="G32" s="1108"/>
      <c r="H32" s="304"/>
      <c r="I32" s="643"/>
      <c r="J32" s="1106">
        <f t="shared" ca="1" si="2"/>
        <v>0</v>
      </c>
      <c r="K32" s="1106">
        <f t="shared" ca="1" si="4"/>
        <v>0</v>
      </c>
      <c r="L32" s="1119"/>
    </row>
    <row r="33" spans="1:12">
      <c r="A33" s="150">
        <v>66</v>
      </c>
      <c r="B33" s="720" t="s">
        <v>35</v>
      </c>
      <c r="C33" s="738">
        <f t="shared" si="0"/>
        <v>0</v>
      </c>
      <c r="D33" s="643"/>
      <c r="E33" s="1106">
        <f t="shared" ca="1" si="1"/>
        <v>0</v>
      </c>
      <c r="F33" s="1106">
        <f t="shared" ca="1" si="3"/>
        <v>0</v>
      </c>
      <c r="G33" s="1108"/>
      <c r="H33" s="304"/>
      <c r="I33" s="643"/>
      <c r="J33" s="1106">
        <f t="shared" ca="1" si="2"/>
        <v>0</v>
      </c>
      <c r="K33" s="1106">
        <f t="shared" ca="1" si="4"/>
        <v>0</v>
      </c>
      <c r="L33" s="1119"/>
    </row>
    <row r="34" spans="1:12">
      <c r="A34" s="150">
        <v>67</v>
      </c>
      <c r="B34" s="720" t="s">
        <v>50</v>
      </c>
      <c r="C34" s="738">
        <f t="shared" si="0"/>
        <v>0</v>
      </c>
      <c r="D34" s="643"/>
      <c r="E34" s="1106">
        <f t="shared" ca="1" si="1"/>
        <v>0</v>
      </c>
      <c r="F34" s="1106">
        <f t="shared" ca="1" si="3"/>
        <v>0</v>
      </c>
      <c r="G34" s="1108"/>
      <c r="H34" s="304"/>
      <c r="I34" s="643"/>
      <c r="J34" s="1106">
        <f t="shared" ca="1" si="2"/>
        <v>0</v>
      </c>
      <c r="K34" s="1106">
        <f t="shared" ca="1" si="4"/>
        <v>0</v>
      </c>
      <c r="L34" s="1119"/>
    </row>
    <row r="35" spans="1:12">
      <c r="A35" s="150">
        <v>68</v>
      </c>
      <c r="B35" s="720" t="s">
        <v>109</v>
      </c>
      <c r="C35" s="738">
        <f t="shared" si="0"/>
        <v>0</v>
      </c>
      <c r="D35" s="643"/>
      <c r="E35" s="1106">
        <f t="shared" ca="1" si="1"/>
        <v>0</v>
      </c>
      <c r="F35" s="1106">
        <f t="shared" ca="1" si="3"/>
        <v>0</v>
      </c>
      <c r="G35" s="1108"/>
      <c r="H35" s="304"/>
      <c r="I35" s="643"/>
      <c r="J35" s="1106">
        <f t="shared" ca="1" si="2"/>
        <v>0</v>
      </c>
      <c r="K35" s="1106">
        <f t="shared" ca="1" si="4"/>
        <v>0</v>
      </c>
      <c r="L35" s="1119"/>
    </row>
    <row r="36" spans="1:12" s="163" customFormat="1">
      <c r="A36" s="150">
        <v>69</v>
      </c>
      <c r="B36" s="720" t="s">
        <v>36</v>
      </c>
      <c r="C36" s="738">
        <f t="shared" si="0"/>
        <v>0</v>
      </c>
      <c r="D36" s="643"/>
      <c r="E36" s="1106">
        <f t="shared" ca="1" si="1"/>
        <v>0</v>
      </c>
      <c r="F36" s="1106">
        <f t="shared" ca="1" si="3"/>
        <v>0</v>
      </c>
      <c r="G36" s="1108"/>
      <c r="H36" s="304"/>
      <c r="I36" s="643"/>
      <c r="J36" s="1106">
        <f t="shared" ca="1" si="2"/>
        <v>0</v>
      </c>
      <c r="K36" s="1106">
        <f t="shared" ca="1" si="4"/>
        <v>0</v>
      </c>
      <c r="L36" s="1119"/>
    </row>
    <row r="37" spans="1:12" s="163" customFormat="1">
      <c r="A37" s="150">
        <v>70</v>
      </c>
      <c r="B37" s="720" t="s">
        <v>51</v>
      </c>
      <c r="C37" s="738">
        <f t="shared" si="0"/>
        <v>0</v>
      </c>
      <c r="D37" s="643"/>
      <c r="E37" s="1106">
        <f t="shared" ca="1" si="1"/>
        <v>0</v>
      </c>
      <c r="F37" s="1106">
        <f t="shared" ca="1" si="3"/>
        <v>0</v>
      </c>
      <c r="G37" s="1108"/>
      <c r="H37" s="304"/>
      <c r="I37" s="643"/>
      <c r="J37" s="1106">
        <f t="shared" ca="1" si="2"/>
        <v>0</v>
      </c>
      <c r="K37" s="1106">
        <f t="shared" ca="1" si="4"/>
        <v>0</v>
      </c>
      <c r="L37" s="1119"/>
    </row>
    <row r="38" spans="1:12" s="163" customFormat="1">
      <c r="A38" s="150">
        <v>71</v>
      </c>
      <c r="B38" s="720" t="s">
        <v>116</v>
      </c>
      <c r="C38" s="738">
        <f t="shared" si="0"/>
        <v>0</v>
      </c>
      <c r="D38" s="643"/>
      <c r="E38" s="1106">
        <f t="shared" ca="1" si="1"/>
        <v>0</v>
      </c>
      <c r="F38" s="1106">
        <f t="shared" ca="1" si="3"/>
        <v>0</v>
      </c>
      <c r="G38" s="1108"/>
      <c r="H38" s="304"/>
      <c r="I38" s="643"/>
      <c r="J38" s="1106">
        <f t="shared" ca="1" si="2"/>
        <v>0</v>
      </c>
      <c r="K38" s="1106">
        <f t="shared" ca="1" si="4"/>
        <v>0</v>
      </c>
      <c r="L38" s="1119"/>
    </row>
    <row r="39" spans="1:12" s="163" customFormat="1">
      <c r="A39" s="150">
        <v>72</v>
      </c>
      <c r="B39" s="720" t="s">
        <v>117</v>
      </c>
      <c r="C39" s="738">
        <f t="shared" si="0"/>
        <v>0</v>
      </c>
      <c r="D39" s="643"/>
      <c r="E39" s="1106">
        <f t="shared" ca="1" si="1"/>
        <v>0</v>
      </c>
      <c r="F39" s="1106">
        <f t="shared" ca="1" si="3"/>
        <v>0</v>
      </c>
      <c r="G39" s="1108"/>
      <c r="H39" s="304"/>
      <c r="I39" s="643"/>
      <c r="J39" s="1106">
        <f t="shared" ca="1" si="2"/>
        <v>0</v>
      </c>
      <c r="K39" s="1106">
        <f t="shared" ca="1" si="4"/>
        <v>0</v>
      </c>
      <c r="L39" s="1119"/>
    </row>
    <row r="40" spans="1:12" s="171" customFormat="1">
      <c r="A40" s="150">
        <v>73</v>
      </c>
      <c r="B40" s="720" t="s">
        <v>120</v>
      </c>
      <c r="C40" s="738">
        <f t="shared" si="0"/>
        <v>0</v>
      </c>
      <c r="D40" s="643"/>
      <c r="E40" s="1106">
        <f t="shared" ca="1" si="1"/>
        <v>0</v>
      </c>
      <c r="F40" s="1106">
        <f t="shared" ca="1" si="3"/>
        <v>0</v>
      </c>
      <c r="G40" s="1108"/>
      <c r="H40" s="304"/>
      <c r="I40" s="643"/>
      <c r="J40" s="1106">
        <f t="shared" ca="1" si="2"/>
        <v>0</v>
      </c>
      <c r="K40" s="1106">
        <f t="shared" ca="1" si="4"/>
        <v>0</v>
      </c>
      <c r="L40" s="1119"/>
    </row>
    <row r="41" spans="1:12" s="171" customFormat="1">
      <c r="A41" s="150">
        <v>74</v>
      </c>
      <c r="B41" s="720" t="s">
        <v>52</v>
      </c>
      <c r="C41" s="738">
        <f t="shared" si="0"/>
        <v>0</v>
      </c>
      <c r="D41" s="643"/>
      <c r="E41" s="1106">
        <f t="shared" ca="1" si="1"/>
        <v>0</v>
      </c>
      <c r="F41" s="1106">
        <f t="shared" ca="1" si="3"/>
        <v>0</v>
      </c>
      <c r="G41" s="1108"/>
      <c r="H41" s="304"/>
      <c r="I41" s="643"/>
      <c r="J41" s="1106">
        <f t="shared" ca="1" si="2"/>
        <v>0</v>
      </c>
      <c r="K41" s="1106">
        <f t="shared" ca="1" si="4"/>
        <v>0</v>
      </c>
      <c r="L41" s="1119"/>
    </row>
    <row r="42" spans="1:12" s="171" customFormat="1">
      <c r="A42" s="150">
        <v>75</v>
      </c>
      <c r="B42" s="720" t="s">
        <v>119</v>
      </c>
      <c r="C42" s="738">
        <f t="shared" si="0"/>
        <v>0</v>
      </c>
      <c r="D42" s="643"/>
      <c r="E42" s="1106">
        <f t="shared" ca="1" si="1"/>
        <v>0</v>
      </c>
      <c r="F42" s="1106">
        <f t="shared" ca="1" si="3"/>
        <v>0</v>
      </c>
      <c r="G42" s="1108"/>
      <c r="H42" s="304"/>
      <c r="I42" s="643"/>
      <c r="J42" s="1106">
        <f t="shared" ca="1" si="2"/>
        <v>0</v>
      </c>
      <c r="K42" s="1106">
        <f t="shared" ca="1" si="4"/>
        <v>0</v>
      </c>
      <c r="L42" s="1119"/>
    </row>
    <row r="43" spans="1:12" s="171" customFormat="1">
      <c r="A43" s="150">
        <v>90</v>
      </c>
      <c r="B43" s="720" t="s">
        <v>59</v>
      </c>
      <c r="C43" s="738">
        <f t="shared" si="0"/>
        <v>0</v>
      </c>
      <c r="D43" s="643"/>
      <c r="E43" s="1106">
        <f t="shared" ca="1" si="1"/>
        <v>0</v>
      </c>
      <c r="F43" s="1106">
        <f t="shared" ca="1" si="3"/>
        <v>0</v>
      </c>
      <c r="G43" s="1108"/>
      <c r="H43" s="304"/>
      <c r="I43" s="643"/>
      <c r="J43" s="1106">
        <f t="shared" ca="1" si="2"/>
        <v>0</v>
      </c>
      <c r="K43" s="1106">
        <f t="shared" ca="1" si="4"/>
        <v>0</v>
      </c>
      <c r="L43" s="1119"/>
    </row>
    <row r="44" spans="1:12" s="171" customFormat="1">
      <c r="A44" s="150">
        <v>91</v>
      </c>
      <c r="B44" s="720" t="s">
        <v>37</v>
      </c>
      <c r="C44" s="738">
        <f t="shared" si="0"/>
        <v>0</v>
      </c>
      <c r="D44" s="643"/>
      <c r="E44" s="1106">
        <f t="shared" ca="1" si="1"/>
        <v>0</v>
      </c>
      <c r="F44" s="1106">
        <f t="shared" ca="1" si="3"/>
        <v>0</v>
      </c>
      <c r="G44" s="1108"/>
      <c r="H44" s="304"/>
      <c r="I44" s="643"/>
      <c r="J44" s="1106">
        <f t="shared" ca="1" si="2"/>
        <v>0</v>
      </c>
      <c r="K44" s="1106">
        <f t="shared" ca="1" si="4"/>
        <v>0</v>
      </c>
      <c r="L44" s="1119"/>
    </row>
    <row r="45" spans="1:12" s="171" customFormat="1">
      <c r="A45" s="150">
        <v>92</v>
      </c>
      <c r="B45" s="720" t="s">
        <v>38</v>
      </c>
      <c r="C45" s="738">
        <f t="shared" si="0"/>
        <v>0</v>
      </c>
      <c r="D45" s="643"/>
      <c r="E45" s="1106">
        <f t="shared" ca="1" si="1"/>
        <v>0</v>
      </c>
      <c r="F45" s="1106">
        <f t="shared" ca="1" si="3"/>
        <v>0</v>
      </c>
      <c r="G45" s="1108"/>
      <c r="H45" s="304"/>
      <c r="I45" s="643"/>
      <c r="J45" s="1106">
        <f t="shared" ca="1" si="2"/>
        <v>0</v>
      </c>
      <c r="K45" s="1106">
        <f t="shared" ca="1" si="4"/>
        <v>0</v>
      </c>
      <c r="L45" s="1119"/>
    </row>
    <row r="46" spans="1:12" s="171" customFormat="1">
      <c r="A46" s="150">
        <v>95</v>
      </c>
      <c r="B46" s="720" t="s">
        <v>97</v>
      </c>
      <c r="C46" s="738">
        <f t="shared" si="0"/>
        <v>0</v>
      </c>
      <c r="D46" s="643"/>
      <c r="E46" s="1104">
        <f t="shared" ca="1" si="1"/>
        <v>0</v>
      </c>
      <c r="F46" s="1106">
        <f ca="1">ROUND(C46*E46,0)</f>
        <v>0</v>
      </c>
      <c r="G46" s="1108"/>
      <c r="H46" s="304"/>
      <c r="I46" s="643"/>
      <c r="J46" s="1106">
        <f t="shared" ca="1" si="2"/>
        <v>0</v>
      </c>
      <c r="K46" s="1106">
        <f t="shared" ca="1" si="4"/>
        <v>0</v>
      </c>
      <c r="L46" s="1120"/>
    </row>
    <row r="47" spans="1:12" s="171" customFormat="1" ht="13.5" thickBot="1">
      <c r="A47" s="42"/>
      <c r="B47" s="31" t="s">
        <v>39</v>
      </c>
      <c r="C47" s="151">
        <f>SUM(C17:C46)</f>
        <v>0</v>
      </c>
      <c r="D47" s="306"/>
      <c r="E47" s="1109">
        <f ca="1">SUM(E17:E46)</f>
        <v>0</v>
      </c>
      <c r="F47" s="1110">
        <f ca="1">SUM(F17:F46)</f>
        <v>0</v>
      </c>
      <c r="G47" s="1110">
        <f>SUM(G17:G46)</f>
        <v>0</v>
      </c>
      <c r="H47" s="305"/>
      <c r="I47" s="307"/>
      <c r="J47" s="1110">
        <f ca="1">SUM(J17:J46)</f>
        <v>0</v>
      </c>
      <c r="K47" s="1110">
        <f ca="1">SUM(K17:K46)</f>
        <v>0</v>
      </c>
      <c r="L47" s="1110">
        <f>SUM(L17:L46)</f>
        <v>0</v>
      </c>
    </row>
    <row r="48" spans="1:12" s="171" customFormat="1" ht="13.5" thickTop="1">
      <c r="A48" s="42"/>
      <c r="B48" s="31"/>
      <c r="C48" s="175"/>
      <c r="D48" s="308"/>
      <c r="E48" s="1111"/>
      <c r="F48" s="1111"/>
      <c r="G48" s="630"/>
      <c r="H48" s="305"/>
      <c r="I48" s="308"/>
      <c r="J48" s="630"/>
      <c r="K48" s="630"/>
      <c r="L48" s="630"/>
    </row>
    <row r="49" spans="1:12" s="171" customFormat="1">
      <c r="A49" s="42"/>
      <c r="B49" s="31" t="s">
        <v>40</v>
      </c>
      <c r="C49" s="175"/>
      <c r="D49" s="307"/>
      <c r="E49" s="1111">
        <f ca="1">IF((E15+E47)&lt;&gt;'Psych Analysis Rev Codes-EIDR'!Z110,"              Error",+E15+E47)</f>
        <v>0</v>
      </c>
      <c r="F49" s="630">
        <f ca="1">F15+F47</f>
        <v>0</v>
      </c>
      <c r="G49" s="630">
        <f>G15+G47</f>
        <v>0</v>
      </c>
      <c r="H49" s="305"/>
      <c r="I49" s="307"/>
      <c r="J49" s="1111">
        <f ca="1">IF((J15+J47)&lt;&gt;'Psych Analysis Rev Codes-EIDR'!H110,"              Error",+J15+J47)</f>
        <v>0</v>
      </c>
      <c r="K49" s="630">
        <f ca="1">K15+K47</f>
        <v>0</v>
      </c>
      <c r="L49" s="1111">
        <f>L15+L47</f>
        <v>0</v>
      </c>
    </row>
    <row r="50" spans="1:12" s="171" customFormat="1">
      <c r="A50" s="34" t="s">
        <v>41</v>
      </c>
      <c r="B50" s="176" t="s">
        <v>110</v>
      </c>
      <c r="C50" s="177"/>
      <c r="D50" s="309"/>
      <c r="E50" s="1112">
        <f ca="1">-E17</f>
        <v>0</v>
      </c>
      <c r="F50" s="1113"/>
      <c r="G50" s="1112">
        <f>-G17</f>
        <v>0</v>
      </c>
      <c r="H50" s="310"/>
      <c r="I50" s="309"/>
      <c r="J50" s="1112">
        <f ca="1">-J17</f>
        <v>0</v>
      </c>
      <c r="K50" s="1113"/>
      <c r="L50" s="1113"/>
    </row>
    <row r="51" spans="1:12" s="171" customFormat="1" ht="13.5" thickBot="1">
      <c r="A51" s="45"/>
      <c r="B51" s="31" t="s">
        <v>42</v>
      </c>
      <c r="C51" s="175"/>
      <c r="D51" s="307"/>
      <c r="E51" s="1110">
        <f ca="1">SUM(E49:E50)</f>
        <v>0</v>
      </c>
      <c r="F51" s="1110">
        <f ca="1">SUM(F49:F50)</f>
        <v>0</v>
      </c>
      <c r="G51" s="1114">
        <f>SUM(G49:G50)</f>
        <v>0</v>
      </c>
      <c r="H51" s="305"/>
      <c r="I51" s="307"/>
      <c r="J51" s="1110">
        <f ca="1">SUM(J49:J50)</f>
        <v>0</v>
      </c>
      <c r="K51" s="1110">
        <f ca="1">SUM(K49:K50)</f>
        <v>0</v>
      </c>
      <c r="L51" s="630">
        <f>SUM(L49:L50)</f>
        <v>0</v>
      </c>
    </row>
    <row r="52" spans="1:12" s="171" customFormat="1" ht="13.5" thickTop="1">
      <c r="A52" s="35" t="s">
        <v>43</v>
      </c>
      <c r="B52" s="30" t="s">
        <v>44</v>
      </c>
      <c r="C52" s="30"/>
      <c r="D52" s="461"/>
      <c r="E52" s="1115"/>
      <c r="F52" s="1106"/>
      <c r="G52" s="1104">
        <f>+'Psych Analysis Rev Codes-EIDR'!Z116</f>
        <v>0</v>
      </c>
      <c r="H52" s="462"/>
      <c r="I52" s="461"/>
      <c r="J52" s="1106"/>
      <c r="K52" s="1106"/>
      <c r="L52" s="1104">
        <f>+'Psych Analysis Rev Codes-EIDR'!H116</f>
        <v>0</v>
      </c>
    </row>
    <row r="53" spans="1:12" s="171" customFormat="1" ht="13.5" thickBot="1">
      <c r="A53" s="42"/>
      <c r="B53" s="31" t="s">
        <v>45</v>
      </c>
      <c r="C53" s="31"/>
      <c r="D53" s="307"/>
      <c r="E53" s="1111"/>
      <c r="F53" s="630"/>
      <c r="G53" s="1109">
        <f>SUM(G51:G52)</f>
        <v>0</v>
      </c>
      <c r="H53" s="305"/>
      <c r="I53" s="307"/>
      <c r="J53" s="630"/>
      <c r="K53" s="630"/>
      <c r="L53" s="1109">
        <f>SUM(L51:L52)</f>
        <v>0</v>
      </c>
    </row>
    <row r="54" spans="1:12" s="171" customFormat="1" ht="13.5" thickTop="1">
      <c r="A54" s="174"/>
      <c r="B54" s="174"/>
      <c r="C54" s="174"/>
      <c r="D54" s="463"/>
      <c r="E54" s="1116"/>
      <c r="F54" s="1117"/>
      <c r="G54" s="1117"/>
      <c r="H54" s="463"/>
      <c r="I54" s="464"/>
      <c r="J54" s="1117"/>
      <c r="K54" s="1117"/>
      <c r="L54" s="1117"/>
    </row>
    <row r="55" spans="1:12" s="171" customFormat="1">
      <c r="A55" s="174"/>
      <c r="B55" s="174"/>
      <c r="C55" s="174"/>
      <c r="D55" s="174"/>
      <c r="E55" s="1118"/>
      <c r="F55" s="1118"/>
      <c r="G55" s="1118"/>
      <c r="H55" s="174"/>
      <c r="I55" s="174"/>
      <c r="J55" s="1121"/>
      <c r="K55" s="1118"/>
      <c r="L55" s="1118"/>
    </row>
    <row r="56" spans="1:12" s="171" customFormat="1">
      <c r="E56" s="172"/>
    </row>
  </sheetData>
  <printOptions horizontalCentered="1"/>
  <pageMargins left="0" right="0" top="0.5" bottom="0.5" header="0.3" footer="0.3"/>
  <pageSetup scale="60" orientation="landscape" r:id="rId1"/>
  <headerFooter>
    <oddFooter>&amp;L&amp;10&amp;F / &amp;A, &amp;P/&amp;N&amp;R&amp;10Rev. 7/08/2015</oddFooter>
  </headerFooter>
  <extLst>
    <ext xmlns:x14="http://schemas.microsoft.com/office/spreadsheetml/2009/9/main" uri="{78C0D931-6437-407d-A8EE-F0AAD7539E65}">
      <x14:conditionalFormattings>
        <x14:conditionalFormatting xmlns:xm="http://schemas.microsoft.com/office/excel/2006/main">
          <x14:cfRule type="cellIs" priority="3" operator="notEqual" id="{07AB604B-1544-4987-A7C5-FAA650452AB7}">
            <xm:f>'Psych Analysis Rev Codes-EIDR'!$Z$110</xm:f>
            <x14:dxf>
              <font>
                <b/>
                <i val="0"/>
                <color theme="0"/>
              </font>
              <fill>
                <patternFill>
                  <bgColor rgb="FFFF0000"/>
                </patternFill>
              </fill>
            </x14:dxf>
          </x14:cfRule>
          <xm:sqref>E49</xm:sqref>
        </x14:conditionalFormatting>
        <x14:conditionalFormatting xmlns:xm="http://schemas.microsoft.com/office/excel/2006/main">
          <x14:cfRule type="cellIs" priority="1" operator="notEqual" id="{4B263E04-05ED-41F6-98BE-CDAF7382E5C5}">
            <xm:f>'Psych Analysis Rev Codes-EIDR'!$H$110</xm:f>
            <x14:dxf>
              <font>
                <b/>
                <i val="0"/>
                <color theme="0"/>
              </font>
              <fill>
                <patternFill>
                  <bgColor rgb="FFFF0000"/>
                </patternFill>
              </fill>
            </x14:dxf>
          </x14:cfRule>
          <xm:sqref>J49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F71"/>
  <sheetViews>
    <sheetView zoomScaleNormal="100" zoomScaleSheetLayoutView="90" workbookViewId="0"/>
  </sheetViews>
  <sheetFormatPr defaultColWidth="9.140625" defaultRowHeight="15"/>
  <cols>
    <col min="1" max="1" width="44" style="529" customWidth="1"/>
    <col min="2" max="2" width="43.5703125" style="853" customWidth="1"/>
    <col min="3" max="3" width="12.28515625" style="5" customWidth="1"/>
    <col min="4" max="4" width="4.85546875" style="529" customWidth="1"/>
    <col min="5" max="5" width="0.28515625" style="529" customWidth="1"/>
    <col min="6" max="6" width="0.140625" style="529" hidden="1" customWidth="1"/>
    <col min="7" max="16384" width="9.140625" style="529"/>
  </cols>
  <sheetData>
    <row r="1" spans="1:6" ht="15.75">
      <c r="A1" s="802" t="s">
        <v>336</v>
      </c>
      <c r="B1" s="803"/>
      <c r="C1" s="804"/>
      <c r="D1" s="768"/>
      <c r="E1" s="768"/>
      <c r="F1" s="804"/>
    </row>
    <row r="2" spans="1:6" ht="20.25">
      <c r="A2" s="805" t="s">
        <v>397</v>
      </c>
      <c r="B2" s="803"/>
      <c r="C2" s="804"/>
      <c r="D2" s="768"/>
    </row>
    <row r="3" spans="1:6" ht="20.25">
      <c r="A3" s="805"/>
      <c r="B3" s="803"/>
      <c r="C3" s="804"/>
      <c r="D3" s="768"/>
    </row>
    <row r="4" spans="1:6">
      <c r="A4" s="807" t="s">
        <v>8</v>
      </c>
      <c r="B4" s="808" t="str">
        <f>'Psych Analysis Rev Codes-EIDR'!E1</f>
        <v>Hospital Name</v>
      </c>
      <c r="C4" s="768"/>
      <c r="D4" s="768"/>
    </row>
    <row r="5" spans="1:6">
      <c r="A5" s="809" t="s">
        <v>9</v>
      </c>
      <c r="B5" s="808" t="str">
        <f>'Psych Analysis Rev Codes-EIDR'!E2</f>
        <v>0000000</v>
      </c>
      <c r="C5" s="768"/>
      <c r="D5" s="768"/>
    </row>
    <row r="6" spans="1:6">
      <c r="A6" s="810" t="s">
        <v>10</v>
      </c>
      <c r="B6" s="811" t="str">
        <f>'Psych Analysis Rev Codes-EIDR'!E3</f>
        <v>0/00/0000</v>
      </c>
      <c r="C6" s="768"/>
      <c r="D6" s="768"/>
    </row>
    <row r="7" spans="1:6" ht="15.75" thickBot="1">
      <c r="A7" s="814"/>
      <c r="B7" s="890"/>
      <c r="C7" s="768"/>
      <c r="D7" s="768"/>
    </row>
    <row r="8" spans="1:6" ht="21.75" thickTop="1" thickBot="1">
      <c r="B8" s="853" t="s">
        <v>398</v>
      </c>
      <c r="C8" s="632" t="s">
        <v>269</v>
      </c>
    </row>
    <row r="9" spans="1:6" ht="15.75" thickTop="1">
      <c r="A9" s="815" t="s">
        <v>342</v>
      </c>
      <c r="B9" s="816"/>
      <c r="C9" s="817"/>
      <c r="D9" s="818"/>
    </row>
    <row r="10" spans="1:6">
      <c r="A10" s="821" t="s">
        <v>399</v>
      </c>
      <c r="B10" s="822" t="s">
        <v>400</v>
      </c>
      <c r="C10" s="841">
        <v>0</v>
      </c>
      <c r="D10" s="824"/>
    </row>
    <row r="11" spans="1:6" ht="15.75" thickBot="1">
      <c r="A11" s="821" t="s">
        <v>351</v>
      </c>
      <c r="B11" s="822"/>
      <c r="C11" s="891">
        <f>SUM(C10:C10)</f>
        <v>0</v>
      </c>
      <c r="D11" s="837" t="s">
        <v>352</v>
      </c>
    </row>
    <row r="12" spans="1:6" ht="15.75" thickTop="1">
      <c r="A12" s="835" t="s">
        <v>353</v>
      </c>
      <c r="B12" s="822"/>
      <c r="C12" s="884"/>
      <c r="D12" s="837"/>
    </row>
    <row r="13" spans="1:6">
      <c r="A13" s="821" t="s">
        <v>401</v>
      </c>
      <c r="B13" s="822" t="s">
        <v>402</v>
      </c>
      <c r="C13" s="841">
        <v>0</v>
      </c>
      <c r="D13" s="837"/>
    </row>
    <row r="14" spans="1:6">
      <c r="A14" s="821" t="s">
        <v>403</v>
      </c>
      <c r="B14" s="822" t="s">
        <v>404</v>
      </c>
      <c r="C14" s="892">
        <v>0</v>
      </c>
      <c r="D14" s="837"/>
    </row>
    <row r="15" spans="1:6" ht="15.75" thickBot="1">
      <c r="A15" s="821" t="s">
        <v>364</v>
      </c>
      <c r="B15" s="822" t="s">
        <v>0</v>
      </c>
      <c r="C15" s="891">
        <f>SUM(C13:C14)</f>
        <v>0</v>
      </c>
      <c r="D15" s="837" t="s">
        <v>365</v>
      </c>
    </row>
    <row r="16" spans="1:6" ht="15.75" thickTop="1">
      <c r="A16" s="835" t="s">
        <v>366</v>
      </c>
      <c r="B16" s="847"/>
      <c r="C16" s="893">
        <f>IF(C11=0,0,ROUND(C15/C11,4))</f>
        <v>0</v>
      </c>
      <c r="D16" s="882" t="s">
        <v>367</v>
      </c>
    </row>
    <row r="17" spans="1:4">
      <c r="A17" s="6"/>
      <c r="B17" s="822"/>
      <c r="C17" s="852"/>
      <c r="D17" s="838"/>
    </row>
    <row r="18" spans="1:4">
      <c r="A18" s="853"/>
      <c r="B18" s="854"/>
      <c r="C18" s="855"/>
      <c r="D18" s="525"/>
    </row>
    <row r="19" spans="1:4">
      <c r="A19" s="858" t="s">
        <v>405</v>
      </c>
      <c r="B19" s="859" t="s">
        <v>406</v>
      </c>
      <c r="C19" s="860">
        <v>0</v>
      </c>
      <c r="D19" s="873"/>
    </row>
    <row r="20" spans="1:4">
      <c r="A20" s="821" t="s">
        <v>407</v>
      </c>
      <c r="B20" s="822" t="s">
        <v>408</v>
      </c>
      <c r="C20" s="841">
        <v>0</v>
      </c>
      <c r="D20" s="837"/>
    </row>
    <row r="21" spans="1:4">
      <c r="A21" s="821" t="s">
        <v>409</v>
      </c>
      <c r="B21" s="822" t="s">
        <v>406</v>
      </c>
      <c r="C21" s="892">
        <v>0</v>
      </c>
      <c r="D21" s="837"/>
    </row>
    <row r="22" spans="1:4">
      <c r="A22" s="821" t="s">
        <v>410</v>
      </c>
      <c r="B22" s="822" t="s">
        <v>408</v>
      </c>
      <c r="C22" s="892">
        <v>0</v>
      </c>
      <c r="D22" s="837"/>
    </row>
    <row r="23" spans="1:4" ht="15.75" thickBot="1">
      <c r="A23" s="821" t="s">
        <v>377</v>
      </c>
      <c r="B23" s="822"/>
      <c r="C23" s="891">
        <f>SUM(C19:C22)</f>
        <v>0</v>
      </c>
      <c r="D23" s="837" t="s">
        <v>378</v>
      </c>
    </row>
    <row r="24" spans="1:4" ht="15.75" thickTop="1">
      <c r="A24" s="867" t="s">
        <v>379</v>
      </c>
      <c r="B24" s="847"/>
      <c r="C24" s="893">
        <f>IF(C11=0,0,ROUND(C23/C11,4))</f>
        <v>0</v>
      </c>
      <c r="D24" s="882" t="s">
        <v>380</v>
      </c>
    </row>
    <row r="25" spans="1:4">
      <c r="A25" s="870"/>
      <c r="B25" s="822"/>
      <c r="C25" s="852"/>
      <c r="D25" s="838"/>
    </row>
    <row r="26" spans="1:4">
      <c r="A26" s="870"/>
      <c r="B26" s="822"/>
      <c r="C26" s="852"/>
      <c r="D26" s="838"/>
    </row>
    <row r="27" spans="1:4">
      <c r="A27" s="871" t="s">
        <v>411</v>
      </c>
      <c r="B27" s="859" t="s">
        <v>382</v>
      </c>
      <c r="C27" s="894">
        <f ca="1">'Psych Analysis - Cost Report'!K51</f>
        <v>0</v>
      </c>
      <c r="D27" s="873" t="s">
        <v>383</v>
      </c>
    </row>
    <row r="28" spans="1:4">
      <c r="A28" s="821" t="s">
        <v>412</v>
      </c>
      <c r="B28" s="822" t="s">
        <v>385</v>
      </c>
      <c r="C28" s="895">
        <f>C24</f>
        <v>0</v>
      </c>
      <c r="D28" s="837"/>
    </row>
    <row r="29" spans="1:4" ht="15.75" thickBot="1">
      <c r="A29" s="879" t="s">
        <v>413</v>
      </c>
      <c r="B29" s="822" t="s">
        <v>0</v>
      </c>
      <c r="C29" s="896">
        <f ca="1">ROUND(C27*C28,0)</f>
        <v>0</v>
      </c>
      <c r="D29" s="837" t="s">
        <v>387</v>
      </c>
    </row>
    <row r="30" spans="1:4" ht="15.75" thickTop="1">
      <c r="A30" s="879"/>
      <c r="B30" s="822"/>
      <c r="C30" s="884"/>
      <c r="D30" s="837"/>
    </row>
    <row r="31" spans="1:4" ht="15.75" thickBot="1">
      <c r="A31" s="880" t="s">
        <v>564</v>
      </c>
      <c r="B31" s="847" t="s">
        <v>388</v>
      </c>
      <c r="C31" s="897">
        <f>'Psych Analysis - Cost Report'!L53</f>
        <v>0</v>
      </c>
      <c r="D31" s="882" t="s">
        <v>389</v>
      </c>
    </row>
    <row r="32" spans="1:4" ht="15.75" thickTop="1">
      <c r="A32" s="883"/>
      <c r="B32" s="854"/>
      <c r="C32" s="884"/>
      <c r="D32" s="525"/>
    </row>
    <row r="33" spans="1:4">
      <c r="A33" s="853"/>
      <c r="B33" s="854"/>
      <c r="C33" s="884"/>
      <c r="D33" s="525"/>
    </row>
    <row r="34" spans="1:4">
      <c r="A34" s="871" t="s">
        <v>390</v>
      </c>
      <c r="B34" s="859" t="s">
        <v>414</v>
      </c>
      <c r="C34" s="898">
        <f ca="1">ROUND(C27*C16,0)</f>
        <v>0</v>
      </c>
      <c r="D34" s="873"/>
    </row>
    <row r="35" spans="1:4">
      <c r="A35" s="876" t="s">
        <v>392</v>
      </c>
      <c r="B35" s="822" t="s">
        <v>393</v>
      </c>
      <c r="C35" s="899">
        <f ca="1">IF(C29&lt;C31,C29,C31)</f>
        <v>0</v>
      </c>
      <c r="D35" s="837"/>
    </row>
    <row r="36" spans="1:4" ht="15.75" thickBot="1">
      <c r="A36" s="835" t="s">
        <v>394</v>
      </c>
      <c r="B36" s="886"/>
      <c r="C36" s="900">
        <f ca="1">C34+C35</f>
        <v>0</v>
      </c>
      <c r="D36" s="882" t="s">
        <v>395</v>
      </c>
    </row>
    <row r="37" spans="1:4" ht="15.75" thickTop="1">
      <c r="A37" s="853"/>
      <c r="B37" s="854"/>
      <c r="C37" s="901"/>
      <c r="D37" s="525"/>
    </row>
    <row r="38" spans="1:4">
      <c r="A38" s="853" t="s">
        <v>396</v>
      </c>
      <c r="B38" s="854"/>
      <c r="C38" s="902">
        <f ca="1">C27-C36</f>
        <v>0</v>
      </c>
      <c r="D38" s="525"/>
    </row>
    <row r="39" spans="1:4" s="8" customFormat="1" ht="14.25">
      <c r="A39" s="853"/>
      <c r="B39" s="854"/>
      <c r="C39" s="853"/>
      <c r="D39" s="525"/>
    </row>
    <row r="40" spans="1:4">
      <c r="A40" s="5"/>
      <c r="B40" s="854"/>
      <c r="C40" s="768"/>
      <c r="D40" s="525"/>
    </row>
    <row r="41" spans="1:4">
      <c r="A41" s="5"/>
      <c r="B41" s="854"/>
      <c r="C41" s="768"/>
      <c r="D41" s="525"/>
    </row>
    <row r="42" spans="1:4">
      <c r="A42" s="5"/>
      <c r="B42" s="854"/>
      <c r="C42" s="768"/>
      <c r="D42" s="525"/>
    </row>
    <row r="43" spans="1:4">
      <c r="A43" s="5"/>
      <c r="B43" s="854"/>
      <c r="C43" s="768"/>
      <c r="D43" s="141"/>
    </row>
    <row r="44" spans="1:4">
      <c r="A44" s="5"/>
      <c r="B44" s="768"/>
      <c r="C44" s="768"/>
      <c r="D44" s="141"/>
    </row>
    <row r="45" spans="1:4">
      <c r="A45" s="5"/>
      <c r="B45" s="768"/>
      <c r="C45" s="768"/>
      <c r="D45" s="141"/>
    </row>
    <row r="46" spans="1:4">
      <c r="A46" s="5"/>
      <c r="B46" s="768"/>
      <c r="C46" s="768"/>
      <c r="D46" s="768"/>
    </row>
    <row r="47" spans="1:4">
      <c r="A47" s="5"/>
      <c r="B47" s="768"/>
      <c r="C47" s="768"/>
      <c r="D47" s="768"/>
    </row>
    <row r="48" spans="1:4">
      <c r="A48" s="5"/>
      <c r="B48" s="768"/>
      <c r="C48" s="768"/>
      <c r="D48" s="768"/>
    </row>
    <row r="49" spans="1:4">
      <c r="A49" s="5"/>
      <c r="B49" s="768"/>
      <c r="C49" s="768"/>
      <c r="D49" s="768"/>
    </row>
    <row r="50" spans="1:4">
      <c r="A50" s="5"/>
      <c r="B50" s="768"/>
      <c r="C50" s="768"/>
      <c r="D50" s="768"/>
    </row>
    <row r="51" spans="1:4">
      <c r="A51" s="5"/>
      <c r="B51" s="768"/>
      <c r="C51" s="768"/>
      <c r="D51" s="768"/>
    </row>
    <row r="52" spans="1:4">
      <c r="A52" s="5"/>
      <c r="B52" s="768"/>
      <c r="C52" s="768"/>
      <c r="D52" s="768"/>
    </row>
    <row r="53" spans="1:4">
      <c r="A53" s="5"/>
      <c r="B53" s="768"/>
      <c r="C53" s="768"/>
      <c r="D53" s="768"/>
    </row>
    <row r="54" spans="1:4">
      <c r="A54" s="5"/>
      <c r="B54" s="768"/>
      <c r="C54" s="768"/>
      <c r="D54" s="768"/>
    </row>
    <row r="55" spans="1:4">
      <c r="A55" s="5"/>
      <c r="B55" s="768"/>
      <c r="C55" s="768"/>
      <c r="D55" s="768"/>
    </row>
    <row r="56" spans="1:4">
      <c r="A56" s="5"/>
      <c r="B56" s="768"/>
      <c r="C56" s="768"/>
      <c r="D56" s="768"/>
    </row>
    <row r="57" spans="1:4">
      <c r="A57" s="5"/>
      <c r="B57" s="768"/>
      <c r="C57" s="768"/>
      <c r="D57" s="768"/>
    </row>
    <row r="58" spans="1:4">
      <c r="A58" s="5"/>
      <c r="B58" s="768"/>
      <c r="C58" s="768"/>
      <c r="D58" s="768"/>
    </row>
    <row r="59" spans="1:4">
      <c r="A59" s="5"/>
    </row>
    <row r="60" spans="1:4">
      <c r="A60" s="5"/>
    </row>
    <row r="61" spans="1:4">
      <c r="A61" s="5"/>
    </row>
    <row r="62" spans="1:4">
      <c r="A62" s="5"/>
    </row>
    <row r="63" spans="1:4">
      <c r="A63" s="5"/>
    </row>
    <row r="64" spans="1:4">
      <c r="A64" s="5"/>
    </row>
    <row r="65" spans="1:1" s="529" customFormat="1">
      <c r="A65" s="5"/>
    </row>
    <row r="66" spans="1:1" s="529" customFormat="1">
      <c r="A66" s="5"/>
    </row>
    <row r="67" spans="1:1" s="529" customFormat="1">
      <c r="A67" s="5"/>
    </row>
    <row r="68" spans="1:1" s="529" customFormat="1">
      <c r="A68" s="5"/>
    </row>
    <row r="69" spans="1:1" s="529" customFormat="1">
      <c r="A69" s="5"/>
    </row>
    <row r="70" spans="1:1" s="529" customFormat="1">
      <c r="A70" s="5"/>
    </row>
    <row r="71" spans="1:1" s="529" customFormat="1">
      <c r="A71" s="5"/>
    </row>
  </sheetData>
  <pageMargins left="0.7" right="0.7" top="0.75" bottom="0.75" header="0.3" footer="0.3"/>
  <pageSetup scale="86" orientation="portrait" r:id="rId1"/>
  <headerFooter>
    <oddFooter>&amp;L&amp;F/&amp;A&amp;RRev. 7/08/2015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42"/>
  <sheetViews>
    <sheetView workbookViewId="0"/>
  </sheetViews>
  <sheetFormatPr defaultColWidth="9.140625" defaultRowHeight="15"/>
  <cols>
    <col min="1" max="1" width="18.5703125" style="529" customWidth="1"/>
    <col min="2" max="2" width="13.7109375" style="529" customWidth="1"/>
    <col min="3" max="3" width="21.42578125" style="529" customWidth="1"/>
    <col min="4" max="4" width="14.28515625" style="529" customWidth="1"/>
    <col min="5" max="5" width="20.85546875" style="529" customWidth="1"/>
    <col min="6" max="16384" width="9.140625" style="529"/>
  </cols>
  <sheetData>
    <row r="1" spans="1:5" ht="15.75">
      <c r="A1" s="101" t="s">
        <v>8</v>
      </c>
      <c r="B1" s="103" t="str">
        <f>'Summary cost &amp; pymt per CMS '!B3:G3</f>
        <v>Hospital Name</v>
      </c>
      <c r="C1" s="144"/>
      <c r="D1" s="210"/>
      <c r="E1" s="210"/>
    </row>
    <row r="2" spans="1:5" ht="15.75">
      <c r="A2" s="101" t="s">
        <v>9</v>
      </c>
      <c r="B2" s="124" t="str">
        <f>'Summary cost &amp; pymt per CMS '!B4:G4</f>
        <v>7 digit Medicaid #</v>
      </c>
      <c r="C2" s="100"/>
      <c r="D2" s="153"/>
      <c r="E2" s="153"/>
    </row>
    <row r="3" spans="1:5" ht="15.75">
      <c r="A3" s="101" t="s">
        <v>163</v>
      </c>
      <c r="B3" s="427" t="s">
        <v>195</v>
      </c>
      <c r="C3" s="428" t="s">
        <v>164</v>
      </c>
      <c r="D3" s="427" t="s">
        <v>195</v>
      </c>
      <c r="E3" s="14"/>
    </row>
    <row r="4" spans="1:5">
      <c r="A4" s="93"/>
      <c r="B4" s="93"/>
    </row>
    <row r="5" spans="1:5">
      <c r="A5" s="136" t="s">
        <v>497</v>
      </c>
      <c r="B5" s="136"/>
      <c r="E5" s="377"/>
    </row>
    <row r="6" spans="1:5" ht="15.75" thickBot="1">
      <c r="A6" s="93"/>
      <c r="B6" s="93"/>
      <c r="C6" s="1138"/>
      <c r="D6" s="1138"/>
      <c r="E6" s="1138"/>
    </row>
    <row r="7" spans="1:5" ht="28.5" customHeight="1" thickTop="1" thickBot="1">
      <c r="A7" s="632" t="s">
        <v>269</v>
      </c>
      <c r="B7" s="134"/>
      <c r="C7" s="1301" t="s">
        <v>496</v>
      </c>
      <c r="D7" s="1301"/>
      <c r="E7" s="1301"/>
    </row>
    <row r="8" spans="1:5" ht="15.75" thickTop="1">
      <c r="A8" s="93"/>
      <c r="B8" s="93"/>
      <c r="C8" s="1301"/>
      <c r="D8" s="1301"/>
      <c r="E8" s="1301"/>
    </row>
    <row r="9" spans="1:5">
      <c r="A9" s="93"/>
      <c r="B9" s="93"/>
    </row>
    <row r="10" spans="1:5">
      <c r="D10" s="1268" t="s">
        <v>446</v>
      </c>
      <c r="E10" s="1270"/>
    </row>
    <row r="11" spans="1:5" ht="27.75" customHeight="1">
      <c r="A11" s="122" t="s">
        <v>161</v>
      </c>
      <c r="B11" s="435" t="s">
        <v>168</v>
      </c>
      <c r="C11" s="120" t="s">
        <v>64</v>
      </c>
      <c r="D11" s="369" t="s">
        <v>19</v>
      </c>
      <c r="E11" s="271" t="s">
        <v>111</v>
      </c>
    </row>
    <row r="12" spans="1:5" ht="11.25" customHeight="1">
      <c r="A12" s="128"/>
      <c r="B12" s="128"/>
      <c r="C12" s="129"/>
      <c r="D12" s="370"/>
      <c r="E12" s="311"/>
    </row>
    <row r="13" spans="1:5">
      <c r="A13" s="128" t="s">
        <v>93</v>
      </c>
      <c r="B13" s="128"/>
      <c r="C13" s="129"/>
      <c r="D13" s="371"/>
      <c r="E13" s="311"/>
    </row>
    <row r="14" spans="1:5">
      <c r="A14" s="130">
        <f t="shared" ref="A14:A24" si="0">VLOOKUP($C14,Crosswalk,2,FALSE)</f>
        <v>0</v>
      </c>
      <c r="B14" s="367"/>
      <c r="C14" s="13">
        <v>110</v>
      </c>
      <c r="D14" s="524"/>
      <c r="E14" s="978">
        <v>0</v>
      </c>
    </row>
    <row r="15" spans="1:5">
      <c r="A15" s="130">
        <f t="shared" si="0"/>
        <v>0</v>
      </c>
      <c r="B15" s="367"/>
      <c r="C15" s="13">
        <v>111</v>
      </c>
      <c r="D15" s="524"/>
      <c r="E15" s="978">
        <v>0</v>
      </c>
    </row>
    <row r="16" spans="1:5">
      <c r="A16" s="130">
        <f t="shared" si="0"/>
        <v>0</v>
      </c>
      <c r="B16" s="367"/>
      <c r="C16" s="13">
        <v>112</v>
      </c>
      <c r="D16" s="524"/>
      <c r="E16" s="978">
        <v>0</v>
      </c>
    </row>
    <row r="17" spans="1:5">
      <c r="A17" s="130">
        <f t="shared" si="0"/>
        <v>0</v>
      </c>
      <c r="B17" s="367"/>
      <c r="C17" s="13">
        <v>113</v>
      </c>
      <c r="D17" s="524"/>
      <c r="E17" s="978">
        <v>0</v>
      </c>
    </row>
    <row r="18" spans="1:5">
      <c r="A18" s="130">
        <f t="shared" si="0"/>
        <v>0</v>
      </c>
      <c r="B18" s="367"/>
      <c r="C18" s="13">
        <v>117</v>
      </c>
      <c r="D18" s="524"/>
      <c r="E18" s="978">
        <v>0</v>
      </c>
    </row>
    <row r="19" spans="1:5">
      <c r="A19" s="130">
        <f t="shared" si="0"/>
        <v>0</v>
      </c>
      <c r="B19" s="367"/>
      <c r="C19" s="13">
        <v>171</v>
      </c>
      <c r="D19" s="524"/>
      <c r="E19" s="978">
        <v>0</v>
      </c>
    </row>
    <row r="20" spans="1:5">
      <c r="A20" s="130">
        <f t="shared" si="0"/>
        <v>0</v>
      </c>
      <c r="B20" s="367"/>
      <c r="C20" s="13">
        <v>172</v>
      </c>
      <c r="D20" s="524"/>
      <c r="E20" s="978">
        <v>0</v>
      </c>
    </row>
    <row r="21" spans="1:5">
      <c r="A21" s="130">
        <f t="shared" si="0"/>
        <v>0</v>
      </c>
      <c r="B21" s="367"/>
      <c r="C21" s="13">
        <v>174</v>
      </c>
      <c r="D21" s="524"/>
      <c r="E21" s="978">
        <v>0</v>
      </c>
    </row>
    <row r="22" spans="1:5">
      <c r="A22" s="130">
        <f t="shared" si="0"/>
        <v>0</v>
      </c>
      <c r="B22" s="367"/>
      <c r="C22" s="13">
        <v>200</v>
      </c>
      <c r="D22" s="524"/>
      <c r="E22" s="978">
        <v>0</v>
      </c>
    </row>
    <row r="23" spans="1:5">
      <c r="A23" s="130">
        <f t="shared" si="0"/>
        <v>0</v>
      </c>
      <c r="B23" s="367"/>
      <c r="C23" s="13">
        <v>203</v>
      </c>
      <c r="D23" s="524"/>
      <c r="E23" s="978">
        <v>0</v>
      </c>
    </row>
    <row r="24" spans="1:5">
      <c r="A24" s="130">
        <f t="shared" si="0"/>
        <v>0</v>
      </c>
      <c r="B24" s="378"/>
      <c r="C24" s="13">
        <v>206</v>
      </c>
      <c r="D24" s="522"/>
      <c r="E24" s="979">
        <v>0</v>
      </c>
    </row>
    <row r="25" spans="1:5" s="136" customFormat="1" ht="14.25">
      <c r="A25" s="137" t="s">
        <v>89</v>
      </c>
      <c r="B25" s="137"/>
      <c r="C25" s="525"/>
      <c r="D25" s="372">
        <f>SUM(D14:D24)</f>
        <v>0</v>
      </c>
      <c r="E25" s="980">
        <f>SUM(E14:E24)</f>
        <v>0</v>
      </c>
    </row>
    <row r="26" spans="1:5" s="93" customFormat="1" ht="14.25">
      <c r="A26" s="526"/>
      <c r="B26" s="526"/>
      <c r="C26" s="134"/>
      <c r="D26" s="526"/>
      <c r="E26" s="980"/>
    </row>
    <row r="27" spans="1:5" s="211" customFormat="1" ht="22.5">
      <c r="A27" s="377" t="s">
        <v>94</v>
      </c>
      <c r="B27" s="435" t="s">
        <v>168</v>
      </c>
      <c r="C27" s="120" t="s">
        <v>64</v>
      </c>
      <c r="D27" s="526"/>
      <c r="E27" s="987"/>
    </row>
    <row r="28" spans="1:5">
      <c r="A28" s="130">
        <f t="shared" ref="A28:A59" si="1">VLOOKUP($C28,Crosswalk,2,FALSE)</f>
        <v>0</v>
      </c>
      <c r="B28" s="367"/>
      <c r="C28" s="13">
        <v>250</v>
      </c>
      <c r="D28" s="374"/>
      <c r="E28" s="978">
        <v>0</v>
      </c>
    </row>
    <row r="29" spans="1:5">
      <c r="A29" s="130">
        <f t="shared" si="1"/>
        <v>0</v>
      </c>
      <c r="B29" s="367"/>
      <c r="C29" s="13">
        <v>258</v>
      </c>
      <c r="D29" s="374"/>
      <c r="E29" s="978">
        <v>0</v>
      </c>
    </row>
    <row r="30" spans="1:5">
      <c r="A30" s="130">
        <f t="shared" si="1"/>
        <v>0</v>
      </c>
      <c r="B30" s="367"/>
      <c r="C30" s="13">
        <v>259</v>
      </c>
      <c r="D30" s="374"/>
      <c r="E30" s="978">
        <v>0</v>
      </c>
    </row>
    <row r="31" spans="1:5">
      <c r="A31" s="130">
        <f t="shared" si="1"/>
        <v>0</v>
      </c>
      <c r="B31" s="367"/>
      <c r="C31" s="13">
        <v>260</v>
      </c>
      <c r="D31" s="374"/>
      <c r="E31" s="978">
        <v>0</v>
      </c>
    </row>
    <row r="32" spans="1:5">
      <c r="A32" s="130">
        <f t="shared" si="1"/>
        <v>0</v>
      </c>
      <c r="B32" s="367"/>
      <c r="C32" s="13">
        <v>270</v>
      </c>
      <c r="D32" s="374"/>
      <c r="E32" s="978">
        <v>0</v>
      </c>
    </row>
    <row r="33" spans="1:5">
      <c r="A33" s="130">
        <f t="shared" si="1"/>
        <v>0</v>
      </c>
      <c r="B33" s="367"/>
      <c r="C33" s="13">
        <v>271</v>
      </c>
      <c r="D33" s="374"/>
      <c r="E33" s="978">
        <v>0</v>
      </c>
    </row>
    <row r="34" spans="1:5">
      <c r="A34" s="130">
        <f t="shared" si="1"/>
        <v>0</v>
      </c>
      <c r="B34" s="367"/>
      <c r="C34" s="13">
        <v>272</v>
      </c>
      <c r="D34" s="374"/>
      <c r="E34" s="978">
        <v>0</v>
      </c>
    </row>
    <row r="35" spans="1:5">
      <c r="A35" s="130">
        <f t="shared" si="1"/>
        <v>0</v>
      </c>
      <c r="B35" s="367"/>
      <c r="C35" s="13">
        <v>274</v>
      </c>
      <c r="D35" s="374"/>
      <c r="E35" s="978">
        <v>0</v>
      </c>
    </row>
    <row r="36" spans="1:5">
      <c r="A36" s="130">
        <f t="shared" si="1"/>
        <v>0</v>
      </c>
      <c r="B36" s="367"/>
      <c r="C36" s="13">
        <v>275</v>
      </c>
      <c r="D36" s="374"/>
      <c r="E36" s="978">
        <v>0</v>
      </c>
    </row>
    <row r="37" spans="1:5">
      <c r="A37" s="130">
        <f t="shared" si="1"/>
        <v>0</v>
      </c>
      <c r="B37" s="367"/>
      <c r="C37" s="13">
        <v>276</v>
      </c>
      <c r="D37" s="374"/>
      <c r="E37" s="978">
        <v>0</v>
      </c>
    </row>
    <row r="38" spans="1:5">
      <c r="A38" s="130">
        <f t="shared" si="1"/>
        <v>0</v>
      </c>
      <c r="B38" s="367"/>
      <c r="C38" s="13">
        <v>278</v>
      </c>
      <c r="D38" s="374"/>
      <c r="E38" s="978">
        <v>0</v>
      </c>
    </row>
    <row r="39" spans="1:5">
      <c r="A39" s="130">
        <f t="shared" si="1"/>
        <v>0</v>
      </c>
      <c r="B39" s="367"/>
      <c r="C39" s="13">
        <v>300</v>
      </c>
      <c r="D39" s="374"/>
      <c r="E39" s="978">
        <v>0</v>
      </c>
    </row>
    <row r="40" spans="1:5">
      <c r="A40" s="130">
        <f t="shared" si="1"/>
        <v>0</v>
      </c>
      <c r="B40" s="367"/>
      <c r="C40" s="13">
        <v>301</v>
      </c>
      <c r="D40" s="374"/>
      <c r="E40" s="978">
        <v>0</v>
      </c>
    </row>
    <row r="41" spans="1:5">
      <c r="A41" s="130">
        <f t="shared" si="1"/>
        <v>0</v>
      </c>
      <c r="B41" s="367"/>
      <c r="C41" s="13">
        <v>302</v>
      </c>
      <c r="D41" s="374"/>
      <c r="E41" s="978">
        <v>0</v>
      </c>
    </row>
    <row r="42" spans="1:5">
      <c r="A42" s="130">
        <f t="shared" si="1"/>
        <v>0</v>
      </c>
      <c r="B42" s="367"/>
      <c r="C42" s="13">
        <v>305</v>
      </c>
      <c r="D42" s="374"/>
      <c r="E42" s="978">
        <v>0</v>
      </c>
    </row>
    <row r="43" spans="1:5">
      <c r="A43" s="130">
        <f t="shared" si="1"/>
        <v>0</v>
      </c>
      <c r="B43" s="367"/>
      <c r="C43" s="13">
        <v>306</v>
      </c>
      <c r="D43" s="374"/>
      <c r="E43" s="978">
        <v>0</v>
      </c>
    </row>
    <row r="44" spans="1:5">
      <c r="A44" s="130">
        <f t="shared" si="1"/>
        <v>0</v>
      </c>
      <c r="B44" s="367"/>
      <c r="C44" s="13">
        <v>307</v>
      </c>
      <c r="D44" s="374"/>
      <c r="E44" s="978">
        <v>0</v>
      </c>
    </row>
    <row r="45" spans="1:5">
      <c r="A45" s="130">
        <f t="shared" si="1"/>
        <v>0</v>
      </c>
      <c r="B45" s="367"/>
      <c r="C45" s="13">
        <v>309</v>
      </c>
      <c r="D45" s="374"/>
      <c r="E45" s="978">
        <v>0</v>
      </c>
    </row>
    <row r="46" spans="1:5">
      <c r="A46" s="130">
        <f t="shared" si="1"/>
        <v>0</v>
      </c>
      <c r="B46" s="367"/>
      <c r="C46" s="13">
        <v>310</v>
      </c>
      <c r="D46" s="374"/>
      <c r="E46" s="978">
        <v>0</v>
      </c>
    </row>
    <row r="47" spans="1:5">
      <c r="A47" s="130">
        <f t="shared" si="1"/>
        <v>0</v>
      </c>
      <c r="B47" s="367"/>
      <c r="C47" s="13">
        <v>320</v>
      </c>
      <c r="D47" s="374"/>
      <c r="E47" s="978">
        <v>0</v>
      </c>
    </row>
    <row r="48" spans="1:5">
      <c r="A48" s="130">
        <f t="shared" si="1"/>
        <v>0</v>
      </c>
      <c r="B48" s="367"/>
      <c r="C48" s="13">
        <v>322</v>
      </c>
      <c r="D48" s="374"/>
      <c r="E48" s="978">
        <v>0</v>
      </c>
    </row>
    <row r="49" spans="1:5">
      <c r="A49" s="130">
        <f t="shared" si="1"/>
        <v>0</v>
      </c>
      <c r="B49" s="367"/>
      <c r="C49" s="13">
        <v>323</v>
      </c>
      <c r="D49" s="374"/>
      <c r="E49" s="978">
        <v>0</v>
      </c>
    </row>
    <row r="50" spans="1:5">
      <c r="A50" s="130">
        <f t="shared" si="1"/>
        <v>0</v>
      </c>
      <c r="B50" s="367"/>
      <c r="C50" s="13">
        <v>324</v>
      </c>
      <c r="D50" s="374"/>
      <c r="E50" s="978">
        <v>0</v>
      </c>
    </row>
    <row r="51" spans="1:5">
      <c r="A51" s="130">
        <f t="shared" si="1"/>
        <v>0</v>
      </c>
      <c r="B51" s="367"/>
      <c r="C51" s="13">
        <v>329</v>
      </c>
      <c r="D51" s="374"/>
      <c r="E51" s="978">
        <v>0</v>
      </c>
    </row>
    <row r="52" spans="1:5">
      <c r="A52" s="130">
        <f t="shared" si="1"/>
        <v>0</v>
      </c>
      <c r="B52" s="367"/>
      <c r="C52" s="13">
        <v>331</v>
      </c>
      <c r="D52" s="374"/>
      <c r="E52" s="978">
        <v>0</v>
      </c>
    </row>
    <row r="53" spans="1:5">
      <c r="A53" s="130">
        <f t="shared" si="1"/>
        <v>0</v>
      </c>
      <c r="B53" s="367"/>
      <c r="C53" s="13">
        <v>333</v>
      </c>
      <c r="D53" s="374"/>
      <c r="E53" s="978">
        <v>0</v>
      </c>
    </row>
    <row r="54" spans="1:5">
      <c r="A54" s="130">
        <f t="shared" si="1"/>
        <v>0</v>
      </c>
      <c r="B54" s="367"/>
      <c r="C54" s="13">
        <v>335</v>
      </c>
      <c r="D54" s="374"/>
      <c r="E54" s="978">
        <v>0</v>
      </c>
    </row>
    <row r="55" spans="1:5">
      <c r="A55" s="130">
        <f t="shared" si="1"/>
        <v>0</v>
      </c>
      <c r="B55" s="367"/>
      <c r="C55" s="13">
        <v>341</v>
      </c>
      <c r="D55" s="374"/>
      <c r="E55" s="978">
        <v>0</v>
      </c>
    </row>
    <row r="56" spans="1:5">
      <c r="A56" s="130">
        <f t="shared" si="1"/>
        <v>0</v>
      </c>
      <c r="B56" s="367"/>
      <c r="C56" s="13">
        <v>342</v>
      </c>
      <c r="D56" s="374"/>
      <c r="E56" s="978">
        <v>0</v>
      </c>
    </row>
    <row r="57" spans="1:5">
      <c r="A57" s="130">
        <f t="shared" si="1"/>
        <v>0</v>
      </c>
      <c r="B57" s="367"/>
      <c r="C57" s="13">
        <v>343</v>
      </c>
      <c r="D57" s="374"/>
      <c r="E57" s="978">
        <v>0</v>
      </c>
    </row>
    <row r="58" spans="1:5">
      <c r="A58" s="130">
        <f t="shared" si="1"/>
        <v>0</v>
      </c>
      <c r="B58" s="367"/>
      <c r="C58" s="13">
        <v>344</v>
      </c>
      <c r="D58" s="374"/>
      <c r="E58" s="978">
        <v>0</v>
      </c>
    </row>
    <row r="59" spans="1:5">
      <c r="A59" s="130">
        <f t="shared" si="1"/>
        <v>0</v>
      </c>
      <c r="B59" s="367"/>
      <c r="C59" s="13">
        <v>350</v>
      </c>
      <c r="D59" s="374"/>
      <c r="E59" s="978">
        <v>0</v>
      </c>
    </row>
    <row r="60" spans="1:5">
      <c r="A60" s="130">
        <f t="shared" ref="A60:A91" si="2">VLOOKUP($C60,Crosswalk,2,FALSE)</f>
        <v>0</v>
      </c>
      <c r="B60" s="367"/>
      <c r="C60" s="13">
        <v>351</v>
      </c>
      <c r="D60" s="374"/>
      <c r="E60" s="978">
        <v>0</v>
      </c>
    </row>
    <row r="61" spans="1:5">
      <c r="A61" s="130">
        <f t="shared" si="2"/>
        <v>0</v>
      </c>
      <c r="B61" s="367"/>
      <c r="C61" s="13">
        <v>352</v>
      </c>
      <c r="D61" s="374"/>
      <c r="E61" s="978">
        <v>0</v>
      </c>
    </row>
    <row r="62" spans="1:5">
      <c r="A62" s="130">
        <f t="shared" si="2"/>
        <v>0</v>
      </c>
      <c r="B62" s="367"/>
      <c r="C62" s="13">
        <v>359</v>
      </c>
      <c r="D62" s="374"/>
      <c r="E62" s="978">
        <v>0</v>
      </c>
    </row>
    <row r="63" spans="1:5">
      <c r="A63" s="130">
        <f t="shared" si="2"/>
        <v>0</v>
      </c>
      <c r="B63" s="367"/>
      <c r="C63" s="13">
        <v>360</v>
      </c>
      <c r="D63" s="374"/>
      <c r="E63" s="978">
        <v>0</v>
      </c>
    </row>
    <row r="64" spans="1:5">
      <c r="A64" s="130">
        <f t="shared" si="2"/>
        <v>0</v>
      </c>
      <c r="B64" s="367"/>
      <c r="C64" s="13">
        <v>361</v>
      </c>
      <c r="D64" s="374"/>
      <c r="E64" s="978">
        <v>0</v>
      </c>
    </row>
    <row r="65" spans="1:5">
      <c r="A65" s="130">
        <f t="shared" si="2"/>
        <v>0</v>
      </c>
      <c r="B65" s="367"/>
      <c r="C65" s="13">
        <v>370</v>
      </c>
      <c r="D65" s="374"/>
      <c r="E65" s="978">
        <v>0</v>
      </c>
    </row>
    <row r="66" spans="1:5">
      <c r="A66" s="130">
        <f t="shared" si="2"/>
        <v>0</v>
      </c>
      <c r="B66" s="367"/>
      <c r="C66" s="13">
        <v>390</v>
      </c>
      <c r="D66" s="374"/>
      <c r="E66" s="978">
        <v>0</v>
      </c>
    </row>
    <row r="67" spans="1:5">
      <c r="A67" s="130">
        <f t="shared" si="2"/>
        <v>0</v>
      </c>
      <c r="B67" s="367"/>
      <c r="C67" s="13">
        <v>391</v>
      </c>
      <c r="D67" s="374"/>
      <c r="E67" s="978">
        <v>0</v>
      </c>
    </row>
    <row r="68" spans="1:5">
      <c r="A68" s="130">
        <f t="shared" si="2"/>
        <v>0</v>
      </c>
      <c r="B68" s="367"/>
      <c r="C68" s="13">
        <v>401</v>
      </c>
      <c r="D68" s="374"/>
      <c r="E68" s="978">
        <v>0</v>
      </c>
    </row>
    <row r="69" spans="1:5">
      <c r="A69" s="130">
        <f t="shared" si="2"/>
        <v>0</v>
      </c>
      <c r="B69" s="367"/>
      <c r="C69" s="13">
        <v>402</v>
      </c>
      <c r="D69" s="374"/>
      <c r="E69" s="978">
        <v>0</v>
      </c>
    </row>
    <row r="70" spans="1:5">
      <c r="A70" s="130">
        <f t="shared" si="2"/>
        <v>0</v>
      </c>
      <c r="B70" s="367"/>
      <c r="C70" s="13">
        <v>403</v>
      </c>
      <c r="D70" s="374"/>
      <c r="E70" s="978">
        <v>0</v>
      </c>
    </row>
    <row r="71" spans="1:5">
      <c r="A71" s="130">
        <f t="shared" si="2"/>
        <v>0</v>
      </c>
      <c r="B71" s="367"/>
      <c r="C71" s="13">
        <v>404</v>
      </c>
      <c r="D71" s="374"/>
      <c r="E71" s="978">
        <v>0</v>
      </c>
    </row>
    <row r="72" spans="1:5">
      <c r="A72" s="130">
        <f t="shared" si="2"/>
        <v>0</v>
      </c>
      <c r="B72" s="367"/>
      <c r="C72" s="13">
        <v>410</v>
      </c>
      <c r="D72" s="374"/>
      <c r="E72" s="978">
        <v>0</v>
      </c>
    </row>
    <row r="73" spans="1:5">
      <c r="A73" s="130">
        <f t="shared" si="2"/>
        <v>0</v>
      </c>
      <c r="B73" s="367"/>
      <c r="C73" s="13">
        <v>413</v>
      </c>
      <c r="D73" s="374"/>
      <c r="E73" s="978">
        <v>0</v>
      </c>
    </row>
    <row r="74" spans="1:5">
      <c r="A74" s="130">
        <f t="shared" si="2"/>
        <v>0</v>
      </c>
      <c r="B74" s="367"/>
      <c r="C74" s="13">
        <v>420</v>
      </c>
      <c r="D74" s="374"/>
      <c r="E74" s="978">
        <v>0</v>
      </c>
    </row>
    <row r="75" spans="1:5">
      <c r="A75" s="130">
        <f t="shared" si="2"/>
        <v>0</v>
      </c>
      <c r="B75" s="367"/>
      <c r="C75" s="13">
        <v>424</v>
      </c>
      <c r="D75" s="374"/>
      <c r="E75" s="978">
        <v>0</v>
      </c>
    </row>
    <row r="76" spans="1:5">
      <c r="A76" s="130">
        <f t="shared" si="2"/>
        <v>0</v>
      </c>
      <c r="B76" s="367"/>
      <c r="C76" s="13">
        <v>430</v>
      </c>
      <c r="D76" s="374"/>
      <c r="E76" s="978">
        <v>0</v>
      </c>
    </row>
    <row r="77" spans="1:5">
      <c r="A77" s="130">
        <f t="shared" si="2"/>
        <v>0</v>
      </c>
      <c r="B77" s="367"/>
      <c r="C77" s="13">
        <v>434</v>
      </c>
      <c r="D77" s="374"/>
      <c r="E77" s="978">
        <v>0</v>
      </c>
    </row>
    <row r="78" spans="1:5">
      <c r="A78" s="130">
        <f t="shared" si="2"/>
        <v>0</v>
      </c>
      <c r="B78" s="367"/>
      <c r="C78" s="13">
        <v>440</v>
      </c>
      <c r="D78" s="374"/>
      <c r="E78" s="978">
        <v>0</v>
      </c>
    </row>
    <row r="79" spans="1:5">
      <c r="A79" s="130">
        <f t="shared" si="2"/>
        <v>0</v>
      </c>
      <c r="B79" s="367"/>
      <c r="C79" s="13">
        <v>444</v>
      </c>
      <c r="D79" s="374"/>
      <c r="E79" s="978">
        <v>0</v>
      </c>
    </row>
    <row r="80" spans="1:5">
      <c r="A80" s="130">
        <f t="shared" si="2"/>
        <v>0</v>
      </c>
      <c r="B80" s="367"/>
      <c r="C80" s="13">
        <v>450</v>
      </c>
      <c r="D80" s="374"/>
      <c r="E80" s="978">
        <v>0</v>
      </c>
    </row>
    <row r="81" spans="1:5">
      <c r="A81" s="130">
        <f t="shared" si="2"/>
        <v>0</v>
      </c>
      <c r="B81" s="367"/>
      <c r="C81" s="13">
        <v>460</v>
      </c>
      <c r="D81" s="374"/>
      <c r="E81" s="978">
        <v>0</v>
      </c>
    </row>
    <row r="82" spans="1:5">
      <c r="A82" s="130">
        <f t="shared" si="2"/>
        <v>0</v>
      </c>
      <c r="B82" s="367"/>
      <c r="C82" s="13">
        <v>470</v>
      </c>
      <c r="D82" s="374"/>
      <c r="E82" s="978">
        <v>0</v>
      </c>
    </row>
    <row r="83" spans="1:5">
      <c r="A83" s="130">
        <f t="shared" si="2"/>
        <v>0</v>
      </c>
      <c r="B83" s="367"/>
      <c r="C83" s="13">
        <v>471</v>
      </c>
      <c r="D83" s="374"/>
      <c r="E83" s="978">
        <v>0</v>
      </c>
    </row>
    <row r="84" spans="1:5">
      <c r="A84" s="130">
        <f t="shared" si="2"/>
        <v>0</v>
      </c>
      <c r="B84" s="367"/>
      <c r="C84" s="13">
        <v>480</v>
      </c>
      <c r="D84" s="374"/>
      <c r="E84" s="978">
        <v>0</v>
      </c>
    </row>
    <row r="85" spans="1:5">
      <c r="A85" s="130">
        <f t="shared" si="2"/>
        <v>0</v>
      </c>
      <c r="B85" s="367"/>
      <c r="C85" s="13">
        <v>481</v>
      </c>
      <c r="D85" s="374"/>
      <c r="E85" s="978">
        <v>0</v>
      </c>
    </row>
    <row r="86" spans="1:5">
      <c r="A86" s="130">
        <f t="shared" si="2"/>
        <v>0</v>
      </c>
      <c r="B86" s="367"/>
      <c r="C86" s="13">
        <v>482</v>
      </c>
      <c r="D86" s="374"/>
      <c r="E86" s="978">
        <v>0</v>
      </c>
    </row>
    <row r="87" spans="1:5">
      <c r="A87" s="130">
        <f t="shared" si="2"/>
        <v>0</v>
      </c>
      <c r="B87" s="367"/>
      <c r="C87" s="13">
        <v>490</v>
      </c>
      <c r="D87" s="374"/>
      <c r="E87" s="978">
        <v>0</v>
      </c>
    </row>
    <row r="88" spans="1:5">
      <c r="A88" s="130">
        <f t="shared" si="2"/>
        <v>0</v>
      </c>
      <c r="B88" s="367"/>
      <c r="C88" s="13">
        <v>510</v>
      </c>
      <c r="D88" s="374"/>
      <c r="E88" s="978">
        <v>0</v>
      </c>
    </row>
    <row r="89" spans="1:5">
      <c r="A89" s="130">
        <f t="shared" si="2"/>
        <v>0</v>
      </c>
      <c r="B89" s="367"/>
      <c r="C89" s="13">
        <v>540</v>
      </c>
      <c r="D89" s="374"/>
      <c r="E89" s="978">
        <v>0</v>
      </c>
    </row>
    <row r="90" spans="1:5">
      <c r="A90" s="130">
        <f t="shared" si="2"/>
        <v>0</v>
      </c>
      <c r="B90" s="367"/>
      <c r="C90" s="13">
        <v>610</v>
      </c>
      <c r="D90" s="374"/>
      <c r="E90" s="978">
        <v>0</v>
      </c>
    </row>
    <row r="91" spans="1:5">
      <c r="A91" s="130">
        <f t="shared" si="2"/>
        <v>0</v>
      </c>
      <c r="B91" s="433"/>
      <c r="C91" s="232">
        <v>611</v>
      </c>
      <c r="D91" s="521"/>
      <c r="E91" s="978">
        <v>0</v>
      </c>
    </row>
    <row r="92" spans="1:5">
      <c r="A92" s="130">
        <f t="shared" ref="A92:A121" si="3">VLOOKUP($C92,Crosswalk,2,FALSE)</f>
        <v>0</v>
      </c>
      <c r="B92" s="433"/>
      <c r="C92" s="232">
        <v>612</v>
      </c>
      <c r="D92" s="521"/>
      <c r="E92" s="978">
        <v>0</v>
      </c>
    </row>
    <row r="93" spans="1:5">
      <c r="A93" s="130">
        <f t="shared" si="3"/>
        <v>0</v>
      </c>
      <c r="B93" s="433"/>
      <c r="C93" s="232">
        <v>618</v>
      </c>
      <c r="D93" s="521"/>
      <c r="E93" s="978">
        <v>0</v>
      </c>
    </row>
    <row r="94" spans="1:5">
      <c r="A94" s="130">
        <f t="shared" si="3"/>
        <v>0</v>
      </c>
      <c r="B94" s="433"/>
      <c r="C94" s="232">
        <v>634</v>
      </c>
      <c r="D94" s="521"/>
      <c r="E94" s="978">
        <v>0</v>
      </c>
    </row>
    <row r="95" spans="1:5">
      <c r="A95" s="130">
        <f t="shared" si="3"/>
        <v>0</v>
      </c>
      <c r="B95" s="433"/>
      <c r="C95" s="232">
        <v>635</v>
      </c>
      <c r="D95" s="521"/>
      <c r="E95" s="978">
        <v>0</v>
      </c>
    </row>
    <row r="96" spans="1:5">
      <c r="A96" s="130">
        <f t="shared" si="3"/>
        <v>0</v>
      </c>
      <c r="B96" s="433"/>
      <c r="C96" s="232">
        <v>636</v>
      </c>
      <c r="D96" s="521"/>
      <c r="E96" s="978">
        <v>0</v>
      </c>
    </row>
    <row r="97" spans="1:5">
      <c r="A97" s="130">
        <f t="shared" si="3"/>
        <v>0</v>
      </c>
      <c r="B97" s="433"/>
      <c r="C97" s="232">
        <v>637</v>
      </c>
      <c r="D97" s="521"/>
      <c r="E97" s="978">
        <v>0</v>
      </c>
    </row>
    <row r="98" spans="1:5">
      <c r="A98" s="130">
        <f t="shared" si="3"/>
        <v>0</v>
      </c>
      <c r="B98" s="433"/>
      <c r="C98" s="232">
        <v>710</v>
      </c>
      <c r="D98" s="521"/>
      <c r="E98" s="978">
        <v>0</v>
      </c>
    </row>
    <row r="99" spans="1:5">
      <c r="A99" s="130">
        <f t="shared" si="3"/>
        <v>0</v>
      </c>
      <c r="B99" s="433"/>
      <c r="C99" s="232">
        <v>720</v>
      </c>
      <c r="D99" s="521"/>
      <c r="E99" s="978">
        <v>0</v>
      </c>
    </row>
    <row r="100" spans="1:5">
      <c r="A100" s="130">
        <f t="shared" si="3"/>
        <v>0</v>
      </c>
      <c r="B100" s="433"/>
      <c r="C100" s="232">
        <v>722</v>
      </c>
      <c r="D100" s="521"/>
      <c r="E100" s="978">
        <v>0</v>
      </c>
    </row>
    <row r="101" spans="1:5">
      <c r="A101" s="130">
        <f t="shared" si="3"/>
        <v>0</v>
      </c>
      <c r="B101" s="433"/>
      <c r="C101" s="232">
        <v>723</v>
      </c>
      <c r="D101" s="521"/>
      <c r="E101" s="978">
        <v>0</v>
      </c>
    </row>
    <row r="102" spans="1:5">
      <c r="A102" s="130">
        <f t="shared" si="3"/>
        <v>0</v>
      </c>
      <c r="B102" s="433"/>
      <c r="C102" s="232">
        <v>730</v>
      </c>
      <c r="D102" s="521"/>
      <c r="E102" s="978">
        <v>0</v>
      </c>
    </row>
    <row r="103" spans="1:5">
      <c r="A103" s="130">
        <f t="shared" si="3"/>
        <v>0</v>
      </c>
      <c r="B103" s="433"/>
      <c r="C103" s="232">
        <v>731</v>
      </c>
      <c r="D103" s="521"/>
      <c r="E103" s="978">
        <v>0</v>
      </c>
    </row>
    <row r="104" spans="1:5">
      <c r="A104" s="130">
        <f t="shared" si="3"/>
        <v>0</v>
      </c>
      <c r="B104" s="433"/>
      <c r="C104" s="232">
        <v>740</v>
      </c>
      <c r="D104" s="374"/>
      <c r="E104" s="978">
        <v>0</v>
      </c>
    </row>
    <row r="105" spans="1:5">
      <c r="A105" s="130">
        <f t="shared" si="3"/>
        <v>0</v>
      </c>
      <c r="B105" s="433"/>
      <c r="C105" s="232">
        <v>750</v>
      </c>
      <c r="D105" s="374"/>
      <c r="E105" s="978">
        <v>0</v>
      </c>
    </row>
    <row r="106" spans="1:5">
      <c r="A106" s="130">
        <f t="shared" si="3"/>
        <v>0</v>
      </c>
      <c r="B106" s="367"/>
      <c r="C106" s="13">
        <v>760</v>
      </c>
      <c r="D106" s="374"/>
      <c r="E106" s="978">
        <v>0</v>
      </c>
    </row>
    <row r="107" spans="1:5">
      <c r="A107" s="130">
        <f t="shared" si="3"/>
        <v>0</v>
      </c>
      <c r="B107" s="367"/>
      <c r="C107" s="13">
        <v>761</v>
      </c>
      <c r="D107" s="374"/>
      <c r="E107" s="978">
        <v>0</v>
      </c>
    </row>
    <row r="108" spans="1:5">
      <c r="A108" s="130">
        <f t="shared" si="3"/>
        <v>0</v>
      </c>
      <c r="B108" s="367"/>
      <c r="C108" s="13">
        <v>762</v>
      </c>
      <c r="D108" s="374"/>
      <c r="E108" s="978">
        <v>0</v>
      </c>
    </row>
    <row r="109" spans="1:5">
      <c r="A109" s="130">
        <f t="shared" si="3"/>
        <v>0</v>
      </c>
      <c r="B109" s="367"/>
      <c r="C109" s="13">
        <v>771</v>
      </c>
      <c r="D109" s="374"/>
      <c r="E109" s="978">
        <v>0</v>
      </c>
    </row>
    <row r="110" spans="1:5">
      <c r="A110" s="130">
        <f t="shared" si="3"/>
        <v>0</v>
      </c>
      <c r="B110" s="433"/>
      <c r="C110" s="232">
        <v>801</v>
      </c>
      <c r="D110" s="374"/>
      <c r="E110" s="978">
        <v>0</v>
      </c>
    </row>
    <row r="111" spans="1:5" s="218" customFormat="1">
      <c r="A111" s="130">
        <f t="shared" si="3"/>
        <v>0</v>
      </c>
      <c r="B111" s="433"/>
      <c r="C111" s="232">
        <v>802</v>
      </c>
      <c r="D111" s="514"/>
      <c r="E111" s="978">
        <v>0</v>
      </c>
    </row>
    <row r="112" spans="1:5" s="218" customFormat="1">
      <c r="A112" s="130">
        <f t="shared" si="3"/>
        <v>0</v>
      </c>
      <c r="B112" s="433"/>
      <c r="C112" s="232">
        <v>820</v>
      </c>
      <c r="D112" s="514"/>
      <c r="E112" s="978">
        <v>0</v>
      </c>
    </row>
    <row r="113" spans="1:5" s="218" customFormat="1">
      <c r="A113" s="130">
        <f t="shared" si="3"/>
        <v>0</v>
      </c>
      <c r="B113" s="433"/>
      <c r="C113" s="232">
        <v>825</v>
      </c>
      <c r="D113" s="514"/>
      <c r="E113" s="978">
        <v>0</v>
      </c>
    </row>
    <row r="114" spans="1:5" s="218" customFormat="1">
      <c r="A114" s="130">
        <f t="shared" si="3"/>
        <v>0</v>
      </c>
      <c r="B114" s="433"/>
      <c r="C114" s="232">
        <v>829</v>
      </c>
      <c r="D114" s="514"/>
      <c r="E114" s="978">
        <v>0</v>
      </c>
    </row>
    <row r="115" spans="1:5">
      <c r="A115" s="130">
        <f t="shared" si="3"/>
        <v>0</v>
      </c>
      <c r="B115" s="433"/>
      <c r="C115" s="232">
        <v>850</v>
      </c>
      <c r="D115" s="374"/>
      <c r="E115" s="978">
        <v>0</v>
      </c>
    </row>
    <row r="116" spans="1:5" s="218" customFormat="1" ht="14.25" customHeight="1">
      <c r="A116" s="130">
        <f t="shared" si="3"/>
        <v>0</v>
      </c>
      <c r="B116" s="433"/>
      <c r="C116" s="232">
        <v>863</v>
      </c>
      <c r="D116" s="514"/>
      <c r="E116" s="978">
        <v>0</v>
      </c>
    </row>
    <row r="117" spans="1:5">
      <c r="A117" s="130">
        <f t="shared" si="3"/>
        <v>0</v>
      </c>
      <c r="B117" s="433"/>
      <c r="C117" s="232">
        <v>915</v>
      </c>
      <c r="D117" s="374"/>
      <c r="E117" s="978">
        <v>0</v>
      </c>
    </row>
    <row r="118" spans="1:5">
      <c r="A118" s="130">
        <f t="shared" si="3"/>
        <v>0</v>
      </c>
      <c r="B118" s="433"/>
      <c r="C118" s="232">
        <v>921</v>
      </c>
      <c r="D118" s="374"/>
      <c r="E118" s="978">
        <v>0</v>
      </c>
    </row>
    <row r="119" spans="1:5">
      <c r="A119" s="130">
        <f t="shared" si="3"/>
        <v>0</v>
      </c>
      <c r="B119" s="367"/>
      <c r="C119" s="13">
        <v>922</v>
      </c>
      <c r="D119" s="374"/>
      <c r="E119" s="978">
        <v>0</v>
      </c>
    </row>
    <row r="120" spans="1:5">
      <c r="A120" s="130">
        <f t="shared" si="3"/>
        <v>0</v>
      </c>
      <c r="B120" s="367"/>
      <c r="C120" s="13">
        <v>940</v>
      </c>
      <c r="D120" s="374"/>
      <c r="E120" s="978">
        <v>0</v>
      </c>
    </row>
    <row r="121" spans="1:5">
      <c r="A121" s="130">
        <f t="shared" si="3"/>
        <v>0</v>
      </c>
      <c r="B121" s="367"/>
      <c r="C121" s="13">
        <v>942</v>
      </c>
      <c r="D121" s="374"/>
      <c r="E121" s="981">
        <v>0</v>
      </c>
    </row>
    <row r="122" spans="1:5" s="93" customFormat="1" ht="14.25">
      <c r="A122" s="526" t="s">
        <v>89</v>
      </c>
      <c r="B122" s="526"/>
      <c r="C122" s="134"/>
      <c r="D122" s="373"/>
      <c r="E122" s="980">
        <f>SUM(E28:E121)</f>
        <v>0</v>
      </c>
    </row>
    <row r="123" spans="1:5">
      <c r="E123" s="277"/>
    </row>
    <row r="124" spans="1:5">
      <c r="A124" s="121" t="s">
        <v>90</v>
      </c>
      <c r="B124" s="379"/>
      <c r="D124" s="121"/>
      <c r="E124" s="277"/>
    </row>
    <row r="125" spans="1:5">
      <c r="A125" s="130" t="s">
        <v>106</v>
      </c>
      <c r="B125" s="367"/>
      <c r="C125" s="231" t="s">
        <v>30</v>
      </c>
      <c r="D125" s="367"/>
      <c r="E125" s="983">
        <v>0</v>
      </c>
    </row>
    <row r="126" spans="1:5">
      <c r="A126" s="130" t="s">
        <v>106</v>
      </c>
      <c r="B126" s="367"/>
      <c r="C126" s="231" t="s">
        <v>96</v>
      </c>
      <c r="D126" s="367"/>
      <c r="E126" s="983">
        <v>0</v>
      </c>
    </row>
    <row r="127" spans="1:5">
      <c r="A127" s="130" t="s">
        <v>106</v>
      </c>
      <c r="B127" s="367"/>
      <c r="C127" s="231" t="s">
        <v>158</v>
      </c>
      <c r="D127" s="367"/>
      <c r="E127" s="983">
        <v>0</v>
      </c>
    </row>
    <row r="128" spans="1:5">
      <c r="A128" s="130" t="s">
        <v>106</v>
      </c>
      <c r="B128" s="367"/>
      <c r="C128" s="231" t="s">
        <v>95</v>
      </c>
      <c r="D128" s="367"/>
      <c r="E128" s="983">
        <v>0</v>
      </c>
    </row>
    <row r="129" spans="1:5">
      <c r="A129" s="130" t="s">
        <v>106</v>
      </c>
      <c r="B129" s="367"/>
      <c r="C129" s="231">
        <v>103</v>
      </c>
      <c r="D129" s="367"/>
      <c r="E129" s="983">
        <v>0</v>
      </c>
    </row>
    <row r="130" spans="1:5">
      <c r="A130" s="130" t="s">
        <v>106</v>
      </c>
      <c r="B130" s="367"/>
      <c r="C130" s="232">
        <v>230</v>
      </c>
      <c r="D130" s="367"/>
      <c r="E130" s="983">
        <v>0</v>
      </c>
    </row>
    <row r="131" spans="1:5">
      <c r="A131" s="130" t="s">
        <v>106</v>
      </c>
      <c r="B131" s="367"/>
      <c r="C131" s="232">
        <v>231</v>
      </c>
      <c r="D131" s="367"/>
      <c r="E131" s="983">
        <v>0</v>
      </c>
    </row>
    <row r="132" spans="1:5">
      <c r="A132" s="130" t="s">
        <v>106</v>
      </c>
      <c r="B132" s="367"/>
      <c r="C132" s="232">
        <v>530</v>
      </c>
      <c r="D132" s="367"/>
      <c r="E132" s="983">
        <v>0</v>
      </c>
    </row>
    <row r="133" spans="1:5">
      <c r="A133" s="130" t="s">
        <v>106</v>
      </c>
      <c r="B133" s="367"/>
      <c r="C133" s="231">
        <v>572</v>
      </c>
      <c r="D133" s="367"/>
      <c r="E133" s="983">
        <v>0</v>
      </c>
    </row>
    <row r="134" spans="1:5">
      <c r="A134" s="130" t="s">
        <v>106</v>
      </c>
      <c r="B134" s="367"/>
      <c r="C134" s="232">
        <v>992</v>
      </c>
      <c r="D134" s="367"/>
      <c r="E134" s="981">
        <v>0</v>
      </c>
    </row>
    <row r="135" spans="1:5" s="93" customFormat="1" ht="14.25">
      <c r="A135" s="526" t="s">
        <v>91</v>
      </c>
      <c r="B135" s="526"/>
      <c r="C135" s="134"/>
      <c r="D135" s="526"/>
      <c r="E135" s="275">
        <f>SUM(E125:E134)</f>
        <v>0</v>
      </c>
    </row>
    <row r="136" spans="1:5" s="93" customFormat="1" ht="14.25">
      <c r="E136" s="312"/>
    </row>
    <row r="137" spans="1:5" s="93" customFormat="1" thickBot="1">
      <c r="A137" s="526" t="s">
        <v>3</v>
      </c>
      <c r="B137" s="526"/>
      <c r="C137" s="134"/>
      <c r="D137" s="526"/>
      <c r="E137" s="984">
        <f>SUM(E25+E122 + E135)</f>
        <v>0</v>
      </c>
    </row>
    <row r="138" spans="1:5" s="93" customFormat="1" thickTop="1">
      <c r="A138" s="526"/>
      <c r="B138" s="526"/>
      <c r="C138" s="134"/>
      <c r="D138" s="526"/>
      <c r="E138" s="279"/>
    </row>
    <row r="139" spans="1:5">
      <c r="A139" s="136"/>
      <c r="B139" s="136"/>
      <c r="C139" s="447"/>
      <c r="D139" s="793"/>
    </row>
    <row r="140" spans="1:5">
      <c r="E140" s="277"/>
    </row>
    <row r="141" spans="1:5" s="788" customFormat="1" ht="14.25">
      <c r="C141" s="787"/>
      <c r="D141" s="789"/>
    </row>
    <row r="142" spans="1:5">
      <c r="E142" s="277"/>
    </row>
  </sheetData>
  <mergeCells count="2">
    <mergeCell ref="D10:E10"/>
    <mergeCell ref="C7:E8"/>
  </mergeCells>
  <pageMargins left="0.7" right="0.7" top="0.75" bottom="0.75" header="0.3" footer="0.3"/>
  <pageSetup fitToHeight="0" orientation="portrait" r:id="rId1"/>
  <headerFooter>
    <oddFooter>&amp;L&amp;F &amp;A, &amp;P / &amp;N&amp;RRev. 7/08/2015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64"/>
  <sheetViews>
    <sheetView workbookViewId="0"/>
  </sheetViews>
  <sheetFormatPr defaultColWidth="9.140625" defaultRowHeight="12.75"/>
  <cols>
    <col min="1" max="1" width="10" style="243" customWidth="1"/>
    <col min="2" max="2" width="27.28515625" style="243" customWidth="1"/>
    <col min="3" max="3" width="14.28515625" style="243" customWidth="1"/>
    <col min="4" max="4" width="1.7109375" style="243" customWidth="1"/>
    <col min="5" max="5" width="9.85546875" style="243" customWidth="1"/>
    <col min="6" max="6" width="20" style="243" customWidth="1"/>
    <col min="7" max="7" width="17.85546875" style="243" customWidth="1"/>
    <col min="8" max="16384" width="9.140625" style="243"/>
  </cols>
  <sheetData>
    <row r="1" spans="1:7" s="237" customFormat="1">
      <c r="A1" s="235" t="s">
        <v>8</v>
      </c>
      <c r="B1" s="235"/>
      <c r="C1" s="236" t="str">
        <f>'Summary cost &amp; pymt per CMS '!B3</f>
        <v>Hospital Name</v>
      </c>
      <c r="D1" s="236"/>
      <c r="E1" s="236"/>
      <c r="F1" s="236"/>
    </row>
    <row r="2" spans="1:7" s="237" customFormat="1">
      <c r="A2" s="238" t="s">
        <v>9</v>
      </c>
      <c r="B2" s="235"/>
      <c r="C2" s="236" t="str">
        <f>'Summary cost &amp; pymt per CMS '!B4</f>
        <v>7 digit Medicaid #</v>
      </c>
      <c r="D2" s="236"/>
      <c r="E2" s="236"/>
      <c r="F2" s="236"/>
    </row>
    <row r="3" spans="1:7" s="237" customFormat="1">
      <c r="A3" s="239" t="s">
        <v>10</v>
      </c>
      <c r="B3" s="235"/>
      <c r="C3" s="240" t="str">
        <f>'Summary cost &amp; pymt per CMS '!B5</f>
        <v>0/00/0000</v>
      </c>
      <c r="D3" s="240"/>
      <c r="E3" s="236"/>
      <c r="F3" s="236"/>
    </row>
    <row r="4" spans="1:7" s="237" customFormat="1">
      <c r="A4" s="17"/>
      <c r="F4" s="27"/>
    </row>
    <row r="5" spans="1:7" s="237" customFormat="1" ht="14.25">
      <c r="A5" s="17" t="s">
        <v>498</v>
      </c>
      <c r="E5" s="137"/>
      <c r="F5" s="137"/>
      <c r="G5" s="241"/>
    </row>
    <row r="6" spans="1:7" s="237" customFormat="1">
      <c r="A6" s="17"/>
      <c r="F6" s="27"/>
    </row>
    <row r="7" spans="1:7" s="26" customFormat="1">
      <c r="A7" s="242"/>
      <c r="C7" s="28" t="s">
        <v>88</v>
      </c>
      <c r="F7" s="28" t="s">
        <v>87</v>
      </c>
    </row>
    <row r="8" spans="1:7" s="26" customFormat="1">
      <c r="A8" s="17" t="s">
        <v>16</v>
      </c>
      <c r="C8" s="429" t="str">
        <f>'IP Analysis Rev Codes-EIDR '!B3</f>
        <v>0/00/0000</v>
      </c>
      <c r="D8" s="429"/>
      <c r="E8" s="424"/>
      <c r="F8" s="430" t="str">
        <f>'IP Analysis Rev Codes-EIDR '!D3</f>
        <v>0/00/0000</v>
      </c>
    </row>
    <row r="9" spans="1:7" s="26" customFormat="1" ht="13.5" thickBot="1">
      <c r="F9" s="28"/>
    </row>
    <row r="10" spans="1:7" s="26" customFormat="1" ht="21.75" thickTop="1" thickBot="1">
      <c r="A10" s="632" t="s">
        <v>269</v>
      </c>
      <c r="F10" s="28"/>
    </row>
    <row r="11" spans="1:7" s="26" customFormat="1" ht="15" thickTop="1">
      <c r="A11" s="55"/>
      <c r="B11" s="30"/>
      <c r="E11" s="1268" t="s">
        <v>446</v>
      </c>
      <c r="F11" s="1269"/>
      <c r="G11" s="1270"/>
    </row>
    <row r="12" spans="1:7" s="237" customFormat="1">
      <c r="A12" s="243"/>
      <c r="B12" s="243"/>
      <c r="C12" s="243"/>
      <c r="D12" s="243"/>
      <c r="E12" s="294"/>
      <c r="F12" s="294"/>
      <c r="G12" s="294"/>
    </row>
    <row r="13" spans="1:7" s="26" customFormat="1" ht="25.5">
      <c r="A13" s="29"/>
      <c r="B13" s="17"/>
      <c r="C13" s="29" t="s">
        <v>26</v>
      </c>
      <c r="D13" s="29"/>
      <c r="E13" s="296" t="s">
        <v>19</v>
      </c>
      <c r="F13" s="297" t="s">
        <v>18</v>
      </c>
      <c r="G13" s="297" t="s">
        <v>17</v>
      </c>
    </row>
    <row r="14" spans="1:7" s="26" customFormat="1" ht="36">
      <c r="A14" s="376" t="s">
        <v>24</v>
      </c>
      <c r="B14" s="245" t="s">
        <v>25</v>
      </c>
      <c r="C14" s="51" t="s">
        <v>160</v>
      </c>
      <c r="D14" s="51"/>
      <c r="E14" s="300" t="s">
        <v>466</v>
      </c>
      <c r="F14" s="300" t="s">
        <v>466</v>
      </c>
      <c r="G14" s="301" t="s">
        <v>28</v>
      </c>
    </row>
    <row r="15" spans="1:7" s="26" customFormat="1">
      <c r="A15" s="150">
        <v>30</v>
      </c>
      <c r="B15" s="720" t="s">
        <v>29</v>
      </c>
      <c r="C15" s="381">
        <f t="shared" ref="C15:C23" si="0">VLOOKUP($A15,Per_Diems_CCRs,3,FALSE)</f>
        <v>0</v>
      </c>
      <c r="D15" s="381"/>
      <c r="E15" s="391">
        <f t="shared" ref="E15:E23" ca="1" si="1">SUMIF(Uninsured_IP_Detail,$A15,Uninsured_IP_Days)</f>
        <v>0</v>
      </c>
      <c r="F15" s="334">
        <f t="shared" ref="F15:F23" ca="1" si="2">SUMIF(Uninsured_IP_Detail,$A15,Uninsured_IP_Charges)</f>
        <v>0</v>
      </c>
      <c r="G15" s="334">
        <f t="shared" ref="G15:G23" ca="1" si="3">ROUND(C15*E15,0)</f>
        <v>0</v>
      </c>
    </row>
    <row r="16" spans="1:7" s="26" customFormat="1">
      <c r="A16" s="150">
        <v>31</v>
      </c>
      <c r="B16" s="720" t="s">
        <v>101</v>
      </c>
      <c r="C16" s="381">
        <f t="shared" si="0"/>
        <v>0</v>
      </c>
      <c r="D16" s="381"/>
      <c r="E16" s="391">
        <f t="shared" ca="1" si="1"/>
        <v>0</v>
      </c>
      <c r="F16" s="334">
        <f t="shared" ca="1" si="2"/>
        <v>0</v>
      </c>
      <c r="G16" s="334">
        <f t="shared" ca="1" si="3"/>
        <v>0</v>
      </c>
    </row>
    <row r="17" spans="1:7" s="26" customFormat="1">
      <c r="A17" s="150">
        <v>43</v>
      </c>
      <c r="B17" s="720" t="s">
        <v>20</v>
      </c>
      <c r="C17" s="381">
        <f t="shared" si="0"/>
        <v>0</v>
      </c>
      <c r="D17" s="381"/>
      <c r="E17" s="391">
        <f t="shared" ca="1" si="1"/>
        <v>0</v>
      </c>
      <c r="F17" s="334">
        <f t="shared" ca="1" si="2"/>
        <v>0</v>
      </c>
      <c r="G17" s="334">
        <f t="shared" ca="1" si="3"/>
        <v>0</v>
      </c>
    </row>
    <row r="18" spans="1:7" s="26" customFormat="1">
      <c r="A18" s="150">
        <v>31.01</v>
      </c>
      <c r="B18" s="720" t="s">
        <v>121</v>
      </c>
      <c r="C18" s="381">
        <f t="shared" si="0"/>
        <v>0</v>
      </c>
      <c r="D18" s="381"/>
      <c r="E18" s="391">
        <f t="shared" ca="1" si="1"/>
        <v>0</v>
      </c>
      <c r="F18" s="334">
        <f t="shared" ca="1" si="2"/>
        <v>0</v>
      </c>
      <c r="G18" s="334">
        <f t="shared" ca="1" si="3"/>
        <v>0</v>
      </c>
    </row>
    <row r="19" spans="1:7" s="26" customFormat="1">
      <c r="A19" s="150">
        <v>31.02</v>
      </c>
      <c r="B19" s="720" t="s">
        <v>122</v>
      </c>
      <c r="C19" s="381">
        <f t="shared" si="0"/>
        <v>0</v>
      </c>
      <c r="D19" s="381"/>
      <c r="E19" s="391">
        <f t="shared" ca="1" si="1"/>
        <v>0</v>
      </c>
      <c r="F19" s="334">
        <f t="shared" ca="1" si="2"/>
        <v>0</v>
      </c>
      <c r="G19" s="334">
        <f t="shared" ca="1" si="3"/>
        <v>0</v>
      </c>
    </row>
    <row r="20" spans="1:7" s="26" customFormat="1">
      <c r="A20" s="150">
        <v>44</v>
      </c>
      <c r="B20" s="720" t="s">
        <v>102</v>
      </c>
      <c r="C20" s="381">
        <f t="shared" si="0"/>
        <v>0</v>
      </c>
      <c r="D20" s="381"/>
      <c r="E20" s="391">
        <f t="shared" ca="1" si="1"/>
        <v>0</v>
      </c>
      <c r="F20" s="334">
        <f t="shared" ca="1" si="2"/>
        <v>0</v>
      </c>
      <c r="G20" s="334">
        <f t="shared" ca="1" si="3"/>
        <v>0</v>
      </c>
    </row>
    <row r="21" spans="1:7" s="26" customFormat="1">
      <c r="A21" s="150">
        <v>45</v>
      </c>
      <c r="B21" s="720" t="s">
        <v>103</v>
      </c>
      <c r="C21" s="381">
        <f t="shared" si="0"/>
        <v>0</v>
      </c>
      <c r="D21" s="381"/>
      <c r="E21" s="391">
        <f t="shared" ca="1" si="1"/>
        <v>0</v>
      </c>
      <c r="F21" s="334">
        <f t="shared" ca="1" si="2"/>
        <v>0</v>
      </c>
      <c r="G21" s="334">
        <f t="shared" ca="1" si="3"/>
        <v>0</v>
      </c>
    </row>
    <row r="22" spans="1:7" s="26" customFormat="1">
      <c r="A22" s="150">
        <v>46</v>
      </c>
      <c r="B22" s="720" t="s">
        <v>104</v>
      </c>
      <c r="C22" s="381">
        <f t="shared" si="0"/>
        <v>0</v>
      </c>
      <c r="D22" s="381"/>
      <c r="E22" s="391">
        <f t="shared" ca="1" si="1"/>
        <v>0</v>
      </c>
      <c r="F22" s="334">
        <f t="shared" ca="1" si="2"/>
        <v>0</v>
      </c>
      <c r="G22" s="334">
        <f t="shared" ca="1" si="3"/>
        <v>0</v>
      </c>
    </row>
    <row r="23" spans="1:7" s="26" customFormat="1">
      <c r="A23" s="150">
        <v>47</v>
      </c>
      <c r="B23" s="720" t="s">
        <v>105</v>
      </c>
      <c r="C23" s="382">
        <f t="shared" si="0"/>
        <v>0</v>
      </c>
      <c r="D23" s="382"/>
      <c r="E23" s="392">
        <f t="shared" ca="1" si="1"/>
        <v>0</v>
      </c>
      <c r="F23" s="336">
        <f t="shared" ca="1" si="2"/>
        <v>0</v>
      </c>
      <c r="G23" s="336">
        <f t="shared" ca="1" si="3"/>
        <v>0</v>
      </c>
    </row>
    <row r="24" spans="1:7" s="26" customFormat="1">
      <c r="A24" s="42"/>
      <c r="B24" s="31" t="s">
        <v>21</v>
      </c>
      <c r="C24" s="53"/>
      <c r="D24" s="53"/>
      <c r="E24" s="390">
        <f ca="1">SUM(E15:E23)</f>
        <v>0</v>
      </c>
      <c r="F24" s="335">
        <f ca="1">SUM(F15:F23)</f>
        <v>0</v>
      </c>
      <c r="G24" s="335">
        <f ca="1">SUM(G15:G23)</f>
        <v>0</v>
      </c>
    </row>
    <row r="25" spans="1:7" s="26" customFormat="1">
      <c r="A25" s="622"/>
      <c r="B25" s="623"/>
      <c r="C25" s="626" t="s">
        <v>159</v>
      </c>
      <c r="D25" s="388"/>
      <c r="E25" s="624"/>
      <c r="F25" s="625"/>
      <c r="G25" s="625"/>
    </row>
    <row r="26" spans="1:7" s="26" customFormat="1">
      <c r="A26" s="55" t="s">
        <v>106</v>
      </c>
      <c r="B26" s="30" t="s">
        <v>126</v>
      </c>
      <c r="C26" s="1015">
        <f t="shared" ref="C26:C54" si="4">VLOOKUP($A26,Per_Diems_CCRs,3,FALSE)</f>
        <v>0</v>
      </c>
      <c r="D26" s="380"/>
      <c r="E26" s="418"/>
      <c r="F26" s="334">
        <f t="shared" ref="F26:F54" ca="1" si="5">SUMIF(Uninsured_IP_Detail,$A26,Uninsured_IP_Charges)</f>
        <v>0</v>
      </c>
      <c r="G26" s="425"/>
    </row>
    <row r="27" spans="1:7" s="26" customFormat="1">
      <c r="A27" s="150">
        <v>50</v>
      </c>
      <c r="B27" s="720" t="s">
        <v>46</v>
      </c>
      <c r="C27" s="1015">
        <f t="shared" si="4"/>
        <v>0</v>
      </c>
      <c r="D27" s="380"/>
      <c r="E27" s="418"/>
      <c r="F27" s="334">
        <f t="shared" ca="1" si="5"/>
        <v>0</v>
      </c>
      <c r="G27" s="334">
        <f ca="1">ROUND(C27*F27,0)</f>
        <v>0</v>
      </c>
    </row>
    <row r="28" spans="1:7" s="26" customFormat="1">
      <c r="A28" s="150">
        <v>51</v>
      </c>
      <c r="B28" s="720" t="s">
        <v>47</v>
      </c>
      <c r="C28" s="1015">
        <f t="shared" si="4"/>
        <v>0</v>
      </c>
      <c r="D28" s="380"/>
      <c r="E28" s="418"/>
      <c r="F28" s="334">
        <f t="shared" ca="1" si="5"/>
        <v>0</v>
      </c>
      <c r="G28" s="334">
        <f t="shared" ref="G28:G53" ca="1" si="6">ROUND(C28*F28,0)</f>
        <v>0</v>
      </c>
    </row>
    <row r="29" spans="1:7" s="26" customFormat="1">
      <c r="A29" s="150">
        <v>52</v>
      </c>
      <c r="B29" s="720" t="s">
        <v>112</v>
      </c>
      <c r="C29" s="1015">
        <f t="shared" si="4"/>
        <v>0</v>
      </c>
      <c r="D29" s="380"/>
      <c r="E29" s="418"/>
      <c r="F29" s="334">
        <f t="shared" ca="1" si="5"/>
        <v>0</v>
      </c>
      <c r="G29" s="334">
        <f ca="1">ROUND(C29*F29,0)</f>
        <v>0</v>
      </c>
    </row>
    <row r="30" spans="1:7" s="26" customFormat="1">
      <c r="A30" s="150">
        <v>53</v>
      </c>
      <c r="B30" s="720" t="s">
        <v>48</v>
      </c>
      <c r="C30" s="1015">
        <f t="shared" si="4"/>
        <v>0</v>
      </c>
      <c r="D30" s="380"/>
      <c r="E30" s="418"/>
      <c r="F30" s="334">
        <f t="shared" ca="1" si="5"/>
        <v>0</v>
      </c>
      <c r="G30" s="334">
        <f t="shared" ca="1" si="6"/>
        <v>0</v>
      </c>
    </row>
    <row r="31" spans="1:7" s="26" customFormat="1">
      <c r="A31" s="150">
        <v>54</v>
      </c>
      <c r="B31" s="720" t="s">
        <v>31</v>
      </c>
      <c r="C31" s="1015">
        <f t="shared" si="4"/>
        <v>0</v>
      </c>
      <c r="D31" s="380"/>
      <c r="E31" s="418"/>
      <c r="F31" s="334">
        <f t="shared" ca="1" si="5"/>
        <v>0</v>
      </c>
      <c r="G31" s="334">
        <f t="shared" ca="1" si="6"/>
        <v>0</v>
      </c>
    </row>
    <row r="32" spans="1:7" s="26" customFormat="1">
      <c r="A32" s="150">
        <v>55</v>
      </c>
      <c r="B32" s="720" t="s">
        <v>107</v>
      </c>
      <c r="C32" s="1015">
        <f t="shared" si="4"/>
        <v>0</v>
      </c>
      <c r="D32" s="380"/>
      <c r="E32" s="418"/>
      <c r="F32" s="334">
        <f t="shared" ca="1" si="5"/>
        <v>0</v>
      </c>
      <c r="G32" s="334">
        <f t="shared" ca="1" si="6"/>
        <v>0</v>
      </c>
    </row>
    <row r="33" spans="1:7" s="26" customFormat="1">
      <c r="A33" s="150">
        <v>56</v>
      </c>
      <c r="B33" s="720" t="s">
        <v>49</v>
      </c>
      <c r="C33" s="1015">
        <f t="shared" si="4"/>
        <v>0</v>
      </c>
      <c r="D33" s="380"/>
      <c r="E33" s="418"/>
      <c r="F33" s="334">
        <f t="shared" ca="1" si="5"/>
        <v>0</v>
      </c>
      <c r="G33" s="334">
        <f ca="1">ROUND(C33*F33,0)</f>
        <v>0</v>
      </c>
    </row>
    <row r="34" spans="1:7" s="26" customFormat="1">
      <c r="A34" s="150">
        <v>57</v>
      </c>
      <c r="B34" s="720" t="s">
        <v>113</v>
      </c>
      <c r="C34" s="1015">
        <f t="shared" si="4"/>
        <v>0</v>
      </c>
      <c r="D34" s="380"/>
      <c r="E34" s="418"/>
      <c r="F34" s="334">
        <f t="shared" ca="1" si="5"/>
        <v>0</v>
      </c>
      <c r="G34" s="334">
        <f ca="1">ROUND(C34*F34,0)</f>
        <v>0</v>
      </c>
    </row>
    <row r="35" spans="1:7" s="26" customFormat="1">
      <c r="A35" s="150">
        <v>58</v>
      </c>
      <c r="B35" s="720" t="s">
        <v>114</v>
      </c>
      <c r="C35" s="1015">
        <f t="shared" si="4"/>
        <v>0</v>
      </c>
      <c r="D35" s="380"/>
      <c r="E35" s="418"/>
      <c r="F35" s="334">
        <f t="shared" ca="1" si="5"/>
        <v>0</v>
      </c>
      <c r="G35" s="334">
        <f ca="1">ROUND(C35*F35,0)</f>
        <v>0</v>
      </c>
    </row>
    <row r="36" spans="1:7" s="26" customFormat="1">
      <c r="A36" s="150">
        <v>59</v>
      </c>
      <c r="B36" s="720" t="s">
        <v>108</v>
      </c>
      <c r="C36" s="1015">
        <f t="shared" si="4"/>
        <v>0</v>
      </c>
      <c r="D36" s="380"/>
      <c r="E36" s="418"/>
      <c r="F36" s="334">
        <f t="shared" ca="1" si="5"/>
        <v>0</v>
      </c>
      <c r="G36" s="334">
        <f ca="1">ROUND(C36*F36,0)</f>
        <v>0</v>
      </c>
    </row>
    <row r="37" spans="1:7" s="26" customFormat="1">
      <c r="A37" s="150">
        <v>60</v>
      </c>
      <c r="B37" s="720" t="s">
        <v>32</v>
      </c>
      <c r="C37" s="1015">
        <f t="shared" si="4"/>
        <v>0</v>
      </c>
      <c r="D37" s="380"/>
      <c r="E37" s="418"/>
      <c r="F37" s="334">
        <f t="shared" ca="1" si="5"/>
        <v>0</v>
      </c>
      <c r="G37" s="334">
        <f ca="1">ROUND(C37*F37,0)</f>
        <v>0</v>
      </c>
    </row>
    <row r="38" spans="1:7" s="26" customFormat="1">
      <c r="A38" s="150">
        <v>62</v>
      </c>
      <c r="B38" s="720" t="s">
        <v>118</v>
      </c>
      <c r="C38" s="1015">
        <f t="shared" si="4"/>
        <v>0</v>
      </c>
      <c r="D38" s="380"/>
      <c r="E38" s="418"/>
      <c r="F38" s="334">
        <f t="shared" ca="1" si="5"/>
        <v>0</v>
      </c>
      <c r="G38" s="334">
        <f t="shared" ca="1" si="6"/>
        <v>0</v>
      </c>
    </row>
    <row r="39" spans="1:7" s="26" customFormat="1">
      <c r="A39" s="150">
        <v>63</v>
      </c>
      <c r="B39" s="720" t="s">
        <v>115</v>
      </c>
      <c r="C39" s="1015">
        <f t="shared" si="4"/>
        <v>0</v>
      </c>
      <c r="D39" s="380"/>
      <c r="E39" s="418"/>
      <c r="F39" s="334">
        <f t="shared" ca="1" si="5"/>
        <v>0</v>
      </c>
      <c r="G39" s="334">
        <f t="shared" ca="1" si="6"/>
        <v>0</v>
      </c>
    </row>
    <row r="40" spans="1:7" s="26" customFormat="1">
      <c r="A40" s="150">
        <v>64</v>
      </c>
      <c r="B40" s="720" t="s">
        <v>33</v>
      </c>
      <c r="C40" s="1015">
        <f t="shared" si="4"/>
        <v>0</v>
      </c>
      <c r="D40" s="380"/>
      <c r="E40" s="418"/>
      <c r="F40" s="334">
        <f t="shared" ca="1" si="5"/>
        <v>0</v>
      </c>
      <c r="G40" s="334">
        <f t="shared" ca="1" si="6"/>
        <v>0</v>
      </c>
    </row>
    <row r="41" spans="1:7" s="26" customFormat="1">
      <c r="A41" s="150">
        <v>65</v>
      </c>
      <c r="B41" s="720" t="s">
        <v>34</v>
      </c>
      <c r="C41" s="1015">
        <f t="shared" si="4"/>
        <v>0</v>
      </c>
      <c r="D41" s="380"/>
      <c r="E41" s="418"/>
      <c r="F41" s="334">
        <f t="shared" ca="1" si="5"/>
        <v>0</v>
      </c>
      <c r="G41" s="334">
        <f t="shared" ca="1" si="6"/>
        <v>0</v>
      </c>
    </row>
    <row r="42" spans="1:7">
      <c r="A42" s="150">
        <v>66</v>
      </c>
      <c r="B42" s="720" t="s">
        <v>35</v>
      </c>
      <c r="C42" s="1015">
        <f t="shared" si="4"/>
        <v>0</v>
      </c>
      <c r="D42" s="380"/>
      <c r="E42" s="418"/>
      <c r="F42" s="334">
        <f t="shared" ca="1" si="5"/>
        <v>0</v>
      </c>
      <c r="G42" s="334">
        <f t="shared" ca="1" si="6"/>
        <v>0</v>
      </c>
    </row>
    <row r="43" spans="1:7">
      <c r="A43" s="150">
        <v>67</v>
      </c>
      <c r="B43" s="720" t="s">
        <v>50</v>
      </c>
      <c r="C43" s="1015">
        <f t="shared" si="4"/>
        <v>0</v>
      </c>
      <c r="D43" s="380"/>
      <c r="E43" s="418"/>
      <c r="F43" s="334">
        <f t="shared" ca="1" si="5"/>
        <v>0</v>
      </c>
      <c r="G43" s="334">
        <f t="shared" ca="1" si="6"/>
        <v>0</v>
      </c>
    </row>
    <row r="44" spans="1:7">
      <c r="A44" s="150">
        <v>68</v>
      </c>
      <c r="B44" s="720" t="s">
        <v>109</v>
      </c>
      <c r="C44" s="1015">
        <f t="shared" si="4"/>
        <v>0</v>
      </c>
      <c r="D44" s="380"/>
      <c r="E44" s="418"/>
      <c r="F44" s="334">
        <f t="shared" ca="1" si="5"/>
        <v>0</v>
      </c>
      <c r="G44" s="334">
        <f t="shared" ca="1" si="6"/>
        <v>0</v>
      </c>
    </row>
    <row r="45" spans="1:7" s="237" customFormat="1">
      <c r="A45" s="150">
        <v>69</v>
      </c>
      <c r="B45" s="720" t="s">
        <v>36</v>
      </c>
      <c r="C45" s="1015">
        <f t="shared" si="4"/>
        <v>0</v>
      </c>
      <c r="D45" s="380"/>
      <c r="E45" s="418"/>
      <c r="F45" s="334">
        <f t="shared" ca="1" si="5"/>
        <v>0</v>
      </c>
      <c r="G45" s="334">
        <f t="shared" ca="1" si="6"/>
        <v>0</v>
      </c>
    </row>
    <row r="46" spans="1:7" s="237" customFormat="1">
      <c r="A46" s="150">
        <v>70</v>
      </c>
      <c r="B46" s="720" t="s">
        <v>51</v>
      </c>
      <c r="C46" s="1015">
        <f t="shared" si="4"/>
        <v>0</v>
      </c>
      <c r="D46" s="380"/>
      <c r="E46" s="418"/>
      <c r="F46" s="334">
        <f t="shared" ca="1" si="5"/>
        <v>0</v>
      </c>
      <c r="G46" s="334">
        <f t="shared" ca="1" si="6"/>
        <v>0</v>
      </c>
    </row>
    <row r="47" spans="1:7" s="237" customFormat="1">
      <c r="A47" s="150">
        <v>71</v>
      </c>
      <c r="B47" s="720" t="s">
        <v>116</v>
      </c>
      <c r="C47" s="1015">
        <f t="shared" si="4"/>
        <v>0</v>
      </c>
      <c r="D47" s="380"/>
      <c r="E47" s="418"/>
      <c r="F47" s="334">
        <f t="shared" ca="1" si="5"/>
        <v>0</v>
      </c>
      <c r="G47" s="334">
        <f t="shared" ca="1" si="6"/>
        <v>0</v>
      </c>
    </row>
    <row r="48" spans="1:7" s="237" customFormat="1">
      <c r="A48" s="150">
        <v>72</v>
      </c>
      <c r="B48" s="631" t="s">
        <v>117</v>
      </c>
      <c r="C48" s="1015">
        <f t="shared" si="4"/>
        <v>0</v>
      </c>
      <c r="D48" s="380"/>
      <c r="E48" s="418"/>
      <c r="F48" s="334">
        <f t="shared" ca="1" si="5"/>
        <v>0</v>
      </c>
      <c r="G48" s="334">
        <f t="shared" ca="1" si="6"/>
        <v>0</v>
      </c>
    </row>
    <row r="49" spans="1:7" s="26" customFormat="1">
      <c r="A49" s="150">
        <v>73</v>
      </c>
      <c r="B49" s="631" t="s">
        <v>120</v>
      </c>
      <c r="C49" s="1015">
        <f t="shared" si="4"/>
        <v>0</v>
      </c>
      <c r="D49" s="380"/>
      <c r="E49" s="418"/>
      <c r="F49" s="334">
        <f t="shared" ca="1" si="5"/>
        <v>0</v>
      </c>
      <c r="G49" s="334">
        <f t="shared" ca="1" si="6"/>
        <v>0</v>
      </c>
    </row>
    <row r="50" spans="1:7" s="26" customFormat="1">
      <c r="A50" s="150">
        <v>74</v>
      </c>
      <c r="B50" s="631" t="s">
        <v>52</v>
      </c>
      <c r="C50" s="1015">
        <f t="shared" si="4"/>
        <v>0</v>
      </c>
      <c r="D50" s="380"/>
      <c r="E50" s="418"/>
      <c r="F50" s="334">
        <f t="shared" ca="1" si="5"/>
        <v>0</v>
      </c>
      <c r="G50" s="334">
        <f t="shared" ca="1" si="6"/>
        <v>0</v>
      </c>
    </row>
    <row r="51" spans="1:7" s="26" customFormat="1">
      <c r="A51" s="150">
        <v>90</v>
      </c>
      <c r="B51" s="631" t="s">
        <v>59</v>
      </c>
      <c r="C51" s="1015">
        <f t="shared" si="4"/>
        <v>0</v>
      </c>
      <c r="D51" s="380"/>
      <c r="E51" s="418"/>
      <c r="F51" s="334">
        <f t="shared" ca="1" si="5"/>
        <v>0</v>
      </c>
      <c r="G51" s="334">
        <f t="shared" ca="1" si="6"/>
        <v>0</v>
      </c>
    </row>
    <row r="52" spans="1:7" s="26" customFormat="1">
      <c r="A52" s="150">
        <v>91</v>
      </c>
      <c r="B52" s="631" t="s">
        <v>37</v>
      </c>
      <c r="C52" s="1015">
        <f t="shared" si="4"/>
        <v>0</v>
      </c>
      <c r="D52" s="380"/>
      <c r="E52" s="418"/>
      <c r="F52" s="334">
        <f t="shared" ca="1" si="5"/>
        <v>0</v>
      </c>
      <c r="G52" s="334">
        <f t="shared" ca="1" si="6"/>
        <v>0</v>
      </c>
    </row>
    <row r="53" spans="1:7" s="26" customFormat="1">
      <c r="A53" s="150">
        <v>92</v>
      </c>
      <c r="B53" s="631" t="s">
        <v>38</v>
      </c>
      <c r="C53" s="1015">
        <f t="shared" si="4"/>
        <v>0</v>
      </c>
      <c r="D53" s="380"/>
      <c r="E53" s="418"/>
      <c r="F53" s="334">
        <f t="shared" ca="1" si="5"/>
        <v>0</v>
      </c>
      <c r="G53" s="334">
        <f t="shared" ca="1" si="6"/>
        <v>0</v>
      </c>
    </row>
    <row r="54" spans="1:7" s="26" customFormat="1">
      <c r="A54" s="150">
        <v>95</v>
      </c>
      <c r="B54" s="720" t="s">
        <v>97</v>
      </c>
      <c r="C54" s="1015">
        <f t="shared" si="4"/>
        <v>0</v>
      </c>
      <c r="D54" s="380"/>
      <c r="E54" s="418"/>
      <c r="F54" s="334">
        <f t="shared" ca="1" si="5"/>
        <v>0</v>
      </c>
      <c r="G54" s="334">
        <f ca="1">ROUND(C54*F54,0)</f>
        <v>0</v>
      </c>
    </row>
    <row r="55" spans="1:7" s="26" customFormat="1" ht="13.5" thickBot="1">
      <c r="A55" s="42"/>
      <c r="B55" s="31" t="s">
        <v>39</v>
      </c>
      <c r="C55" s="151">
        <f>SUM(C26:C54)</f>
        <v>0</v>
      </c>
      <c r="D55" s="389"/>
      <c r="E55" s="306"/>
      <c r="F55" s="338">
        <f ca="1">SUM(F26:F54)</f>
        <v>0</v>
      </c>
      <c r="G55" s="338">
        <f ca="1">SUM(G26:G54)</f>
        <v>0</v>
      </c>
    </row>
    <row r="56" spans="1:7" s="26" customFormat="1" ht="13.5" thickTop="1">
      <c r="A56" s="42"/>
      <c r="B56" s="31"/>
      <c r="C56" s="175"/>
      <c r="D56" s="175"/>
      <c r="E56" s="308"/>
      <c r="F56" s="342"/>
      <c r="G56" s="342"/>
    </row>
    <row r="57" spans="1:7" s="26" customFormat="1">
      <c r="A57" s="42"/>
      <c r="B57" s="31" t="s">
        <v>40</v>
      </c>
      <c r="C57" s="175"/>
      <c r="D57" s="175"/>
      <c r="E57" s="307"/>
      <c r="F57" s="342">
        <f ca="1">IF((F24+F55)&lt;&gt;'Uninsured IP Analysis Rev Codes'!E137,"               Error",+F24+F55)</f>
        <v>0</v>
      </c>
      <c r="G57" s="335">
        <f ca="1">G24+G55</f>
        <v>0</v>
      </c>
    </row>
    <row r="58" spans="1:7" s="26" customFormat="1">
      <c r="A58" s="34" t="s">
        <v>41</v>
      </c>
      <c r="B58" s="176" t="s">
        <v>447</v>
      </c>
      <c r="C58" s="177"/>
      <c r="D58" s="177"/>
      <c r="E58" s="309"/>
      <c r="F58" s="385">
        <f ca="1">-F26</f>
        <v>0</v>
      </c>
      <c r="G58" s="386"/>
    </row>
    <row r="59" spans="1:7" s="26" customFormat="1" ht="13.5" thickBot="1">
      <c r="A59" s="45"/>
      <c r="B59" s="31" t="s">
        <v>42</v>
      </c>
      <c r="C59" s="175"/>
      <c r="D59" s="175"/>
      <c r="E59" s="307"/>
      <c r="F59" s="338">
        <f ca="1">SUM(F57:F58)</f>
        <v>0</v>
      </c>
      <c r="G59" s="338">
        <f ca="1">SUM(G57:G58)</f>
        <v>0</v>
      </c>
    </row>
    <row r="60" spans="1:7" s="26" customFormat="1" ht="13.5" thickTop="1">
      <c r="A60" s="35"/>
      <c r="B60" s="30"/>
      <c r="C60" s="175"/>
      <c r="D60" s="175"/>
      <c r="E60" s="307"/>
      <c r="F60" s="335"/>
      <c r="G60" s="335"/>
    </row>
    <row r="61" spans="1:7" s="26" customFormat="1">
      <c r="A61" s="35"/>
      <c r="B61" s="30"/>
      <c r="C61" s="175"/>
      <c r="D61" s="175"/>
      <c r="E61" s="307"/>
      <c r="F61" s="335"/>
      <c r="G61" s="335"/>
    </row>
    <row r="62" spans="1:7" s="26" customFormat="1">
      <c r="A62" s="42"/>
      <c r="B62" s="31"/>
      <c r="C62" s="31"/>
      <c r="D62" s="31"/>
      <c r="E62" s="307"/>
      <c r="F62" s="342"/>
      <c r="G62" s="335"/>
    </row>
    <row r="63" spans="1:7" s="26" customFormat="1">
      <c r="A63" s="243"/>
      <c r="B63" s="243"/>
      <c r="C63" s="243"/>
      <c r="D63" s="243"/>
      <c r="E63" s="243"/>
      <c r="F63" s="16"/>
      <c r="G63" s="243"/>
    </row>
    <row r="64" spans="1:7" s="26" customFormat="1">
      <c r="A64" s="243"/>
      <c r="B64" s="243"/>
      <c r="C64" s="243"/>
      <c r="D64" s="243"/>
      <c r="E64" s="243"/>
      <c r="F64" s="243"/>
      <c r="G64" s="243"/>
    </row>
  </sheetData>
  <mergeCells count="1">
    <mergeCell ref="E11:G11"/>
  </mergeCells>
  <pageMargins left="0.5" right="0.5" top="0.5" bottom="0.75" header="0.3" footer="0.3"/>
  <pageSetup scale="90" orientation="portrait" r:id="rId1"/>
  <headerFooter>
    <oddFooter>&amp;L&amp;F &amp;A, &amp;P / &amp;N&amp;RRev. 7/08/2015</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619B65F1-8ECC-46C3-9F0E-37A8A726FBAB}">
            <xm:f>'Uninsured IP Analysis Rev Codes'!$E$137</xm:f>
            <x14:dxf>
              <font>
                <b/>
                <i val="0"/>
                <color theme="0"/>
              </font>
              <fill>
                <patternFill>
                  <bgColor rgb="FFFF0000"/>
                </patternFill>
              </fill>
            </x14:dxf>
          </x14:cfRule>
          <xm:sqref>F57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workbookViewId="0"/>
  </sheetViews>
  <sheetFormatPr defaultRowHeight="15"/>
  <cols>
    <col min="2" max="2" width="12.5703125" customWidth="1"/>
  </cols>
  <sheetData>
    <row r="1" spans="1:14" ht="18.75">
      <c r="A1" s="531" t="s">
        <v>515</v>
      </c>
      <c r="B1" s="530"/>
      <c r="C1" s="530"/>
      <c r="D1" s="530"/>
      <c r="E1" s="530"/>
      <c r="F1" s="530"/>
      <c r="G1" s="530"/>
      <c r="H1" s="530"/>
      <c r="I1" s="530"/>
      <c r="J1" s="530"/>
      <c r="K1" s="530"/>
      <c r="L1" s="530"/>
      <c r="M1" s="530"/>
      <c r="N1" s="530"/>
    </row>
    <row r="2" spans="1:14" s="768" customFormat="1" ht="18.75">
      <c r="A2" s="531"/>
      <c r="B2" s="530"/>
      <c r="C2" s="530"/>
      <c r="D2" s="530"/>
      <c r="E2" s="530"/>
      <c r="F2" s="530"/>
      <c r="G2" s="530"/>
      <c r="H2" s="530"/>
      <c r="I2" s="530"/>
      <c r="J2" s="530"/>
      <c r="K2" s="530"/>
      <c r="L2" s="530"/>
      <c r="M2" s="530"/>
      <c r="N2" s="530"/>
    </row>
    <row r="3" spans="1:14" s="1198" customFormat="1" ht="15.75">
      <c r="A3" s="1195" t="s">
        <v>512</v>
      </c>
      <c r="B3" s="1196"/>
      <c r="C3" s="1196"/>
      <c r="D3" s="1196"/>
      <c r="E3" s="1196"/>
      <c r="F3" s="1196"/>
      <c r="G3" s="1196"/>
      <c r="H3" s="1196"/>
      <c r="I3" s="1196"/>
      <c r="J3" s="1196"/>
      <c r="K3" s="1196"/>
      <c r="L3" s="1196"/>
      <c r="M3" s="1196"/>
      <c r="N3" s="1197"/>
    </row>
    <row r="4" spans="1:14" s="1198" customFormat="1" ht="15.75">
      <c r="A4" s="1197"/>
      <c r="B4" s="1195" t="s">
        <v>516</v>
      </c>
      <c r="C4" s="1196"/>
      <c r="D4" s="1196"/>
      <c r="E4" s="1196"/>
      <c r="F4" s="1196"/>
      <c r="G4" s="1196"/>
      <c r="H4" s="1196"/>
      <c r="I4" s="1196"/>
      <c r="J4" s="1196"/>
      <c r="K4" s="1196"/>
      <c r="L4" s="1196"/>
      <c r="M4" s="1196"/>
      <c r="N4" s="1197"/>
    </row>
    <row r="5" spans="1:14" s="1198" customFormat="1" ht="15.75">
      <c r="A5" s="1197"/>
      <c r="B5" s="1195" t="s">
        <v>513</v>
      </c>
      <c r="C5" s="1196"/>
      <c r="D5" s="1196"/>
      <c r="E5" s="1196"/>
      <c r="F5" s="1196"/>
      <c r="G5" s="1196"/>
      <c r="H5" s="1196"/>
      <c r="I5" s="1196"/>
      <c r="J5" s="1196"/>
      <c r="K5" s="1196"/>
      <c r="L5" s="1196"/>
      <c r="M5" s="1196"/>
      <c r="N5" s="1197"/>
    </row>
    <row r="6" spans="1:14" s="1198" customFormat="1" ht="15.75">
      <c r="A6" s="1197"/>
      <c r="B6" s="1195" t="s">
        <v>514</v>
      </c>
      <c r="C6" s="1196"/>
      <c r="D6" s="1196"/>
      <c r="E6" s="1196"/>
      <c r="F6" s="1196"/>
      <c r="G6" s="1196"/>
      <c r="H6" s="1196"/>
      <c r="I6" s="1196"/>
      <c r="J6" s="1196"/>
      <c r="K6" s="1196"/>
      <c r="L6" s="1196"/>
      <c r="M6" s="1196"/>
      <c r="N6" s="1197"/>
    </row>
    <row r="7" spans="1:14" ht="15.75">
      <c r="A7" s="534"/>
      <c r="C7" s="534"/>
      <c r="D7" s="534"/>
      <c r="E7" s="534"/>
      <c r="F7" s="534"/>
      <c r="G7" s="534"/>
      <c r="H7" s="534"/>
      <c r="I7" s="534"/>
      <c r="J7" s="534"/>
      <c r="K7" s="534"/>
      <c r="L7" s="534"/>
      <c r="M7" s="534"/>
      <c r="N7" s="534"/>
    </row>
    <row r="8" spans="1:14" ht="20.25">
      <c r="A8" s="532"/>
      <c r="B8" s="528"/>
      <c r="C8" s="528"/>
      <c r="D8" s="528"/>
      <c r="E8" s="528"/>
      <c r="F8" s="528"/>
      <c r="G8" s="528"/>
      <c r="H8" s="528"/>
      <c r="I8" s="528"/>
      <c r="J8" s="528"/>
      <c r="K8" s="528"/>
      <c r="L8" s="528"/>
      <c r="M8" s="528"/>
      <c r="N8" s="528"/>
    </row>
    <row r="9" spans="1:14" ht="15.75">
      <c r="A9" s="535" t="s">
        <v>196</v>
      </c>
      <c r="B9" s="536"/>
      <c r="C9" s="536"/>
      <c r="D9" s="536"/>
      <c r="E9" s="536"/>
      <c r="F9" s="536"/>
      <c r="G9" s="536"/>
      <c r="H9" s="536"/>
      <c r="I9" s="536"/>
      <c r="J9" s="536"/>
      <c r="K9" s="536"/>
      <c r="L9" s="534"/>
      <c r="M9" s="534"/>
      <c r="N9" s="534"/>
    </row>
    <row r="10" spans="1:14" s="763" customFormat="1" ht="15.75">
      <c r="A10" s="761"/>
      <c r="B10" s="762" t="s">
        <v>313</v>
      </c>
      <c r="C10" s="762"/>
      <c r="D10" s="762"/>
      <c r="E10" s="762"/>
      <c r="F10" s="762"/>
      <c r="G10" s="762"/>
      <c r="H10" s="762"/>
      <c r="I10" s="762"/>
      <c r="J10" s="762"/>
      <c r="K10" s="762"/>
      <c r="L10" s="762"/>
      <c r="M10" s="762"/>
      <c r="N10" s="762"/>
    </row>
    <row r="11" spans="1:14" s="763" customFormat="1" ht="15.75">
      <c r="A11" s="761"/>
      <c r="B11" s="767" t="s">
        <v>314</v>
      </c>
      <c r="C11" s="762"/>
      <c r="D11" s="762"/>
      <c r="E11" s="762"/>
      <c r="F11" s="762"/>
      <c r="G11" s="762"/>
      <c r="H11" s="762"/>
      <c r="I11" s="762"/>
      <c r="J11" s="762"/>
      <c r="K11" s="762"/>
      <c r="L11" s="762"/>
      <c r="M11" s="762"/>
      <c r="N11" s="762"/>
    </row>
    <row r="12" spans="1:14" ht="15.75">
      <c r="A12" s="533"/>
      <c r="B12" s="534"/>
      <c r="C12" s="534"/>
      <c r="D12" s="534"/>
      <c r="E12" s="534"/>
      <c r="F12" s="534"/>
      <c r="G12" s="534"/>
      <c r="H12" s="534"/>
      <c r="I12" s="534"/>
      <c r="J12" s="534"/>
      <c r="K12" s="534"/>
      <c r="L12" s="534"/>
      <c r="M12" s="534"/>
      <c r="N12" s="534"/>
    </row>
    <row r="13" spans="1:14" ht="15.75">
      <c r="A13" s="533" t="s">
        <v>198</v>
      </c>
      <c r="B13" s="534"/>
      <c r="C13" s="534"/>
      <c r="D13" s="534"/>
      <c r="E13" s="534"/>
      <c r="F13" s="534"/>
      <c r="G13" s="534"/>
      <c r="H13" s="534"/>
      <c r="I13" s="534"/>
      <c r="J13" s="534"/>
      <c r="K13" s="534"/>
      <c r="L13" s="534"/>
      <c r="M13" s="534"/>
      <c r="N13" s="534"/>
    </row>
    <row r="14" spans="1:14" ht="15.75">
      <c r="A14" s="534"/>
      <c r="B14" s="534"/>
      <c r="C14" s="534"/>
      <c r="D14" s="534"/>
      <c r="E14" s="534"/>
      <c r="F14" s="534"/>
      <c r="G14" s="534"/>
      <c r="H14" s="534"/>
      <c r="I14" s="534"/>
      <c r="J14" s="534"/>
      <c r="K14" s="534"/>
      <c r="L14" s="534"/>
      <c r="M14" s="534"/>
      <c r="N14" s="534"/>
    </row>
    <row r="15" spans="1:14" ht="15.75">
      <c r="A15" s="534" t="s">
        <v>199</v>
      </c>
      <c r="B15" s="534"/>
      <c r="C15" s="534"/>
      <c r="D15" s="534"/>
      <c r="E15" s="534"/>
      <c r="F15" s="534"/>
      <c r="G15" s="534"/>
      <c r="H15" s="534"/>
      <c r="I15" s="534"/>
      <c r="J15" s="534"/>
      <c r="K15" s="534"/>
      <c r="L15" s="534"/>
      <c r="M15" s="534"/>
      <c r="N15" s="534"/>
    </row>
    <row r="16" spans="1:14" ht="15.75">
      <c r="A16" s="534"/>
      <c r="B16" s="534"/>
      <c r="C16" s="534"/>
      <c r="D16" s="534"/>
      <c r="E16" s="534"/>
      <c r="F16" s="534"/>
      <c r="G16" s="534"/>
      <c r="H16" s="534"/>
      <c r="I16" s="534"/>
      <c r="J16" s="534"/>
      <c r="K16" s="534"/>
      <c r="L16" s="534"/>
      <c r="M16" s="534"/>
      <c r="N16" s="534"/>
    </row>
    <row r="17" spans="1:15" ht="15.75">
      <c r="A17" s="534" t="s">
        <v>554</v>
      </c>
      <c r="B17" s="534"/>
      <c r="C17" s="534"/>
      <c r="D17" s="534"/>
      <c r="E17" s="534"/>
      <c r="F17" s="534"/>
      <c r="G17" s="534"/>
      <c r="H17" s="534"/>
      <c r="I17" s="534"/>
      <c r="J17" s="534"/>
      <c r="K17" s="534"/>
      <c r="L17" s="534"/>
      <c r="M17" s="534"/>
      <c r="N17" s="534"/>
    </row>
    <row r="18" spans="1:15" ht="15.75">
      <c r="A18" s="534" t="s">
        <v>555</v>
      </c>
      <c r="B18" s="534"/>
      <c r="C18" s="534"/>
      <c r="D18" s="534"/>
      <c r="E18" s="534"/>
      <c r="F18" s="534"/>
      <c r="G18" s="534"/>
      <c r="H18" s="534"/>
      <c r="I18" s="534"/>
      <c r="J18" s="534"/>
      <c r="K18" s="534"/>
      <c r="L18" s="534"/>
      <c r="M18" s="534"/>
      <c r="N18" s="534"/>
    </row>
    <row r="19" spans="1:15" s="768" customFormat="1" ht="15.75">
      <c r="A19" s="770"/>
      <c r="B19" s="770"/>
      <c r="C19" s="770"/>
      <c r="D19" s="770"/>
      <c r="E19" s="770"/>
      <c r="F19" s="770"/>
      <c r="G19" s="770"/>
      <c r="H19" s="770"/>
      <c r="I19" s="770"/>
      <c r="J19" s="770"/>
      <c r="K19" s="770"/>
      <c r="L19" s="770"/>
      <c r="M19" s="770"/>
      <c r="N19" s="770"/>
    </row>
    <row r="20" spans="1:15" ht="15.75">
      <c r="A20" s="534"/>
      <c r="B20" s="769" t="s">
        <v>315</v>
      </c>
      <c r="C20" s="534"/>
      <c r="D20" s="534"/>
      <c r="E20" s="534"/>
      <c r="F20" s="534"/>
      <c r="G20" s="534"/>
      <c r="H20" s="534"/>
      <c r="I20" s="534"/>
      <c r="J20" s="534"/>
      <c r="K20" s="534"/>
      <c r="L20" s="534"/>
      <c r="M20" s="534"/>
      <c r="N20" s="534"/>
    </row>
    <row r="21" spans="1:15" s="543" customFormat="1" ht="15.75">
      <c r="A21" s="534"/>
      <c r="B21" s="534"/>
      <c r="C21" s="534"/>
      <c r="D21" s="534"/>
      <c r="E21" s="534"/>
      <c r="F21" s="534"/>
      <c r="G21" s="534"/>
      <c r="H21" s="534"/>
      <c r="I21" s="534"/>
      <c r="J21" s="534"/>
      <c r="K21" s="534"/>
      <c r="L21" s="534"/>
      <c r="M21" s="534"/>
      <c r="N21" s="534"/>
    </row>
    <row r="22" spans="1:15" s="543" customFormat="1" ht="15.75">
      <c r="A22" s="640" t="s">
        <v>316</v>
      </c>
      <c r="B22" s="640" t="s">
        <v>556</v>
      </c>
      <c r="C22" s="640"/>
      <c r="D22" s="640"/>
      <c r="E22" s="640"/>
      <c r="F22" s="640"/>
      <c r="G22" s="640"/>
      <c r="H22" s="640"/>
      <c r="I22" s="640"/>
      <c r="J22" s="640"/>
      <c r="K22" s="640"/>
      <c r="L22" s="640"/>
      <c r="M22" s="640"/>
      <c r="N22" s="640"/>
    </row>
    <row r="23" spans="1:15" s="543" customFormat="1" ht="15.75">
      <c r="A23" s="640"/>
      <c r="B23" s="640"/>
      <c r="C23" s="640"/>
      <c r="D23" s="640"/>
      <c r="E23" s="640"/>
      <c r="F23" s="640"/>
      <c r="G23" s="640"/>
      <c r="H23" s="640"/>
      <c r="I23" s="640"/>
      <c r="J23" s="640"/>
      <c r="K23" s="640"/>
      <c r="L23" s="640"/>
      <c r="M23" s="640"/>
      <c r="N23" s="640"/>
    </row>
    <row r="24" spans="1:15" s="768" customFormat="1" ht="15.75">
      <c r="A24" s="801" t="s">
        <v>335</v>
      </c>
      <c r="B24" s="640"/>
      <c r="C24" s="640"/>
      <c r="D24" s="640"/>
      <c r="E24" s="640"/>
      <c r="F24" s="640"/>
      <c r="G24" s="640"/>
      <c r="H24" s="640"/>
      <c r="I24" s="640"/>
      <c r="J24" s="640"/>
      <c r="K24" s="640"/>
      <c r="L24" s="640"/>
      <c r="M24" s="640"/>
      <c r="N24" s="640"/>
    </row>
    <row r="25" spans="1:15" s="768" customFormat="1" ht="15.75">
      <c r="A25" s="640"/>
      <c r="B25" s="963"/>
      <c r="C25" s="640"/>
      <c r="D25" s="640"/>
      <c r="E25" s="640"/>
      <c r="F25" s="640"/>
      <c r="G25" s="640"/>
      <c r="H25" s="640"/>
      <c r="I25" s="640"/>
      <c r="J25" s="640"/>
      <c r="K25" s="640"/>
      <c r="L25" s="640"/>
      <c r="M25" s="640"/>
      <c r="N25" s="640"/>
    </row>
    <row r="26" spans="1:15" s="768" customFormat="1" ht="15.75">
      <c r="A26" s="640"/>
      <c r="B26" s="801"/>
      <c r="C26" s="640"/>
      <c r="D26" s="640"/>
      <c r="E26" s="640"/>
      <c r="F26" s="640"/>
      <c r="G26" s="640"/>
      <c r="H26" s="640"/>
      <c r="I26" s="640"/>
      <c r="J26" s="640"/>
      <c r="K26" s="640"/>
      <c r="L26" s="640"/>
      <c r="M26" s="640"/>
      <c r="N26" s="640"/>
    </row>
    <row r="27" spans="1:15" s="768" customFormat="1" ht="15.75">
      <c r="A27" s="640"/>
      <c r="B27" s="640"/>
      <c r="C27" s="640"/>
      <c r="D27" s="640"/>
      <c r="E27" s="640"/>
      <c r="F27" s="640"/>
      <c r="G27" s="640"/>
      <c r="H27" s="640"/>
      <c r="I27" s="640"/>
      <c r="J27" s="640"/>
      <c r="K27" s="640"/>
      <c r="L27" s="640"/>
      <c r="M27" s="640"/>
      <c r="N27" s="640"/>
    </row>
    <row r="28" spans="1:15" ht="15.75">
      <c r="A28" s="534"/>
      <c r="B28" s="534"/>
      <c r="C28" s="534"/>
      <c r="D28" s="534"/>
      <c r="E28" s="534"/>
      <c r="F28" s="534"/>
      <c r="G28" s="534"/>
      <c r="H28" s="534"/>
      <c r="I28" s="534"/>
      <c r="J28" s="534"/>
      <c r="K28" s="534"/>
      <c r="L28" s="534"/>
      <c r="M28" s="534"/>
      <c r="N28" s="534"/>
    </row>
    <row r="29" spans="1:15" ht="19.5">
      <c r="A29" s="717" t="s">
        <v>271</v>
      </c>
      <c r="B29" s="717"/>
      <c r="C29" s="717" t="s">
        <v>309</v>
      </c>
      <c r="D29" s="717"/>
      <c r="E29" s="717"/>
      <c r="F29" s="717"/>
      <c r="G29" s="717"/>
      <c r="H29" s="717"/>
      <c r="I29" s="717"/>
      <c r="J29" s="717"/>
      <c r="K29" s="717"/>
      <c r="L29" s="717"/>
      <c r="M29" s="717"/>
      <c r="N29" s="718"/>
      <c r="O29" s="719"/>
    </row>
    <row r="30" spans="1:15" ht="19.5">
      <c r="A30" s="534"/>
      <c r="B30" s="717"/>
      <c r="C30" s="717" t="s">
        <v>308</v>
      </c>
      <c r="D30" s="717"/>
      <c r="E30" s="717"/>
      <c r="F30" s="717"/>
      <c r="G30" s="717"/>
      <c r="H30" s="717"/>
      <c r="I30" s="717"/>
      <c r="J30" s="717"/>
      <c r="K30" s="717"/>
      <c r="L30" s="717"/>
      <c r="M30" s="717"/>
      <c r="N30" s="718"/>
      <c r="O30" s="719"/>
    </row>
    <row r="31" spans="1:15" s="768" customFormat="1" ht="19.5">
      <c r="A31" s="770"/>
      <c r="B31" s="717"/>
      <c r="C31" s="717"/>
      <c r="D31" s="717"/>
      <c r="E31" s="717"/>
      <c r="F31" s="717"/>
      <c r="G31" s="717"/>
      <c r="H31" s="717"/>
      <c r="I31" s="717"/>
      <c r="J31" s="717"/>
      <c r="K31" s="717"/>
      <c r="L31" s="717"/>
      <c r="M31" s="717"/>
      <c r="N31" s="718"/>
      <c r="O31" s="719"/>
    </row>
    <row r="32" spans="1:15" ht="15.75">
      <c r="A32" s="534" t="s">
        <v>553</v>
      </c>
    </row>
    <row r="33" spans="1:1" ht="15.75">
      <c r="A33" s="534"/>
    </row>
    <row r="34" spans="1:1">
      <c r="A34" s="529"/>
    </row>
    <row r="35" spans="1:1">
      <c r="A35" s="529"/>
    </row>
    <row r="36" spans="1:1">
      <c r="A36" s="529"/>
    </row>
    <row r="37" spans="1:1">
      <c r="A37" s="529"/>
    </row>
    <row r="38" spans="1:1">
      <c r="A38" s="529"/>
    </row>
    <row r="39" spans="1:1">
      <c r="A39" s="529"/>
    </row>
    <row r="40" spans="1:1">
      <c r="A40" s="529"/>
    </row>
    <row r="41" spans="1:1">
      <c r="A41" s="529"/>
    </row>
    <row r="42" spans="1:1">
      <c r="A42" s="529"/>
    </row>
    <row r="43" spans="1:1">
      <c r="A43" s="529"/>
    </row>
    <row r="44" spans="1:1">
      <c r="A44" s="529"/>
    </row>
    <row r="45" spans="1:1">
      <c r="A45" s="529"/>
    </row>
    <row r="46" spans="1:1">
      <c r="A46" s="529"/>
    </row>
    <row r="47" spans="1:1">
      <c r="A47" s="529"/>
    </row>
  </sheetData>
  <printOptions horizontalCentered="1"/>
  <pageMargins left="0" right="0" top="0.75" bottom="0.75" header="0.3" footer="0.3"/>
  <pageSetup scale="76" orientation="landscape" r:id="rId1"/>
  <headerFooter>
    <oddFooter>&amp;L&amp;Z&amp;F/&amp;A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132"/>
  <sheetViews>
    <sheetView workbookViewId="0"/>
  </sheetViews>
  <sheetFormatPr defaultColWidth="9.140625" defaultRowHeight="15"/>
  <cols>
    <col min="1" max="1" width="18.5703125" style="529" customWidth="1"/>
    <col min="2" max="2" width="13.7109375" style="529" customWidth="1"/>
    <col min="3" max="3" width="21.42578125" style="529" customWidth="1"/>
    <col min="4" max="4" width="20.85546875" style="529" customWidth="1"/>
    <col min="5" max="16384" width="9.140625" style="529"/>
  </cols>
  <sheetData>
    <row r="1" spans="1:4" ht="15.75">
      <c r="A1" s="101" t="s">
        <v>8</v>
      </c>
      <c r="B1" s="103" t="str">
        <f>'Summary cost &amp; pymt per CMS '!B3:G3</f>
        <v>Hospital Name</v>
      </c>
      <c r="C1" s="144"/>
      <c r="D1" s="210"/>
    </row>
    <row r="2" spans="1:4" ht="15.75">
      <c r="A2" s="101" t="s">
        <v>9</v>
      </c>
      <c r="B2" s="124" t="str">
        <f>'Summary cost &amp; pymt per CMS '!B4:G4</f>
        <v>7 digit Medicaid #</v>
      </c>
      <c r="C2" s="100"/>
      <c r="D2" s="153"/>
    </row>
    <row r="3" spans="1:4" ht="15.75">
      <c r="A3" s="101" t="s">
        <v>163</v>
      </c>
      <c r="B3" s="427" t="s">
        <v>195</v>
      </c>
      <c r="C3" s="428" t="s">
        <v>164</v>
      </c>
      <c r="D3" s="427" t="s">
        <v>195</v>
      </c>
    </row>
    <row r="4" spans="1:4">
      <c r="A4" s="93"/>
      <c r="B4" s="93"/>
    </row>
    <row r="5" spans="1:4">
      <c r="A5" s="136" t="s">
        <v>499</v>
      </c>
      <c r="B5" s="136"/>
      <c r="D5" s="377"/>
    </row>
    <row r="6" spans="1:4" ht="15.75" thickBot="1">
      <c r="A6" s="93"/>
      <c r="B6" s="93"/>
    </row>
    <row r="7" spans="1:4" ht="21.75" thickTop="1" thickBot="1">
      <c r="A7" s="1139" t="s">
        <v>269</v>
      </c>
      <c r="B7" s="1302" t="s">
        <v>503</v>
      </c>
      <c r="C7" s="1303"/>
      <c r="D7" s="1304"/>
    </row>
    <row r="8" spans="1:4" ht="16.5" thickTop="1" thickBot="1">
      <c r="A8" s="93"/>
      <c r="B8" s="1305"/>
      <c r="C8" s="1306"/>
      <c r="D8" s="1307"/>
    </row>
    <row r="9" spans="1:4">
      <c r="A9" s="93"/>
      <c r="B9" s="93"/>
      <c r="C9" s="149"/>
    </row>
    <row r="10" spans="1:4">
      <c r="A10" s="93"/>
      <c r="B10" s="93"/>
      <c r="C10" s="149"/>
      <c r="D10" s="1036" t="s">
        <v>446</v>
      </c>
    </row>
    <row r="11" spans="1:4">
      <c r="A11" s="93"/>
      <c r="B11" s="93"/>
      <c r="C11" s="125"/>
    </row>
    <row r="12" spans="1:4">
      <c r="D12" s="268"/>
    </row>
    <row r="13" spans="1:4" ht="27.75" customHeight="1">
      <c r="A13" s="122" t="s">
        <v>161</v>
      </c>
      <c r="B13" s="435" t="s">
        <v>168</v>
      </c>
      <c r="C13" s="120" t="s">
        <v>64</v>
      </c>
      <c r="D13" s="271" t="s">
        <v>111</v>
      </c>
    </row>
    <row r="14" spans="1:4">
      <c r="A14" s="130">
        <f t="shared" ref="A14:A45" si="0">VLOOKUP($C14,Crosswalk,3,FALSE)</f>
        <v>0</v>
      </c>
      <c r="B14" s="367"/>
      <c r="C14" s="13">
        <v>250</v>
      </c>
      <c r="D14" s="1127">
        <v>0</v>
      </c>
    </row>
    <row r="15" spans="1:4">
      <c r="A15" s="130">
        <f t="shared" si="0"/>
        <v>0</v>
      </c>
      <c r="B15" s="367"/>
      <c r="C15" s="13">
        <v>258</v>
      </c>
      <c r="D15" s="1127">
        <v>0</v>
      </c>
    </row>
    <row r="16" spans="1:4">
      <c r="A16" s="130">
        <f t="shared" si="0"/>
        <v>0</v>
      </c>
      <c r="B16" s="367"/>
      <c r="C16" s="13">
        <v>259</v>
      </c>
      <c r="D16" s="1127">
        <v>0</v>
      </c>
    </row>
    <row r="17" spans="1:4">
      <c r="A17" s="130">
        <f t="shared" si="0"/>
        <v>0</v>
      </c>
      <c r="B17" s="367"/>
      <c r="C17" s="13">
        <v>260</v>
      </c>
      <c r="D17" s="1127">
        <v>0</v>
      </c>
    </row>
    <row r="18" spans="1:4">
      <c r="A18" s="130">
        <f t="shared" si="0"/>
        <v>0</v>
      </c>
      <c r="B18" s="367"/>
      <c r="C18" s="13">
        <v>270</v>
      </c>
      <c r="D18" s="1127">
        <v>0</v>
      </c>
    </row>
    <row r="19" spans="1:4">
      <c r="A19" s="130">
        <f t="shared" si="0"/>
        <v>0</v>
      </c>
      <c r="B19" s="367"/>
      <c r="C19" s="13">
        <v>271</v>
      </c>
      <c r="D19" s="1127">
        <v>0</v>
      </c>
    </row>
    <row r="20" spans="1:4">
      <c r="A20" s="130">
        <f t="shared" si="0"/>
        <v>0</v>
      </c>
      <c r="B20" s="367"/>
      <c r="C20" s="13">
        <v>272</v>
      </c>
      <c r="D20" s="1127">
        <v>0</v>
      </c>
    </row>
    <row r="21" spans="1:4">
      <c r="A21" s="130">
        <f t="shared" si="0"/>
        <v>0</v>
      </c>
      <c r="B21" s="367"/>
      <c r="C21" s="13">
        <v>274</v>
      </c>
      <c r="D21" s="1127">
        <v>0</v>
      </c>
    </row>
    <row r="22" spans="1:4">
      <c r="A22" s="130">
        <f t="shared" si="0"/>
        <v>0</v>
      </c>
      <c r="B22" s="367"/>
      <c r="C22" s="13">
        <v>275</v>
      </c>
      <c r="D22" s="1127">
        <v>0</v>
      </c>
    </row>
    <row r="23" spans="1:4">
      <c r="A23" s="130">
        <f t="shared" si="0"/>
        <v>0</v>
      </c>
      <c r="B23" s="367"/>
      <c r="C23" s="13">
        <v>276</v>
      </c>
      <c r="D23" s="1127">
        <v>0</v>
      </c>
    </row>
    <row r="24" spans="1:4">
      <c r="A24" s="130">
        <f t="shared" si="0"/>
        <v>0</v>
      </c>
      <c r="B24" s="367"/>
      <c r="C24" s="13">
        <v>278</v>
      </c>
      <c r="D24" s="1127">
        <v>0</v>
      </c>
    </row>
    <row r="25" spans="1:4">
      <c r="A25" s="130">
        <f t="shared" si="0"/>
        <v>0</v>
      </c>
      <c r="B25" s="367"/>
      <c r="C25" s="13">
        <v>300</v>
      </c>
      <c r="D25" s="1127">
        <v>0</v>
      </c>
    </row>
    <row r="26" spans="1:4">
      <c r="A26" s="130">
        <f t="shared" si="0"/>
        <v>0</v>
      </c>
      <c r="B26" s="367"/>
      <c r="C26" s="13">
        <v>301</v>
      </c>
      <c r="D26" s="1127">
        <v>0</v>
      </c>
    </row>
    <row r="27" spans="1:4">
      <c r="A27" s="130">
        <f t="shared" si="0"/>
        <v>0</v>
      </c>
      <c r="B27" s="367"/>
      <c r="C27" s="13">
        <v>302</v>
      </c>
      <c r="D27" s="1127">
        <v>0</v>
      </c>
    </row>
    <row r="28" spans="1:4">
      <c r="A28" s="130">
        <f t="shared" si="0"/>
        <v>0</v>
      </c>
      <c r="B28" s="367"/>
      <c r="C28" s="13">
        <v>305</v>
      </c>
      <c r="D28" s="1127">
        <v>0</v>
      </c>
    </row>
    <row r="29" spans="1:4">
      <c r="A29" s="130">
        <f t="shared" si="0"/>
        <v>0</v>
      </c>
      <c r="B29" s="367"/>
      <c r="C29" s="13">
        <v>306</v>
      </c>
      <c r="D29" s="1127">
        <v>0</v>
      </c>
    </row>
    <row r="30" spans="1:4">
      <c r="A30" s="130">
        <f t="shared" si="0"/>
        <v>0</v>
      </c>
      <c r="B30" s="367"/>
      <c r="C30" s="13">
        <v>307</v>
      </c>
      <c r="D30" s="1127">
        <v>0</v>
      </c>
    </row>
    <row r="31" spans="1:4">
      <c r="A31" s="130">
        <f t="shared" si="0"/>
        <v>0</v>
      </c>
      <c r="B31" s="367"/>
      <c r="C31" s="13">
        <v>309</v>
      </c>
      <c r="D31" s="1127">
        <v>0</v>
      </c>
    </row>
    <row r="32" spans="1:4">
      <c r="A32" s="130">
        <f t="shared" si="0"/>
        <v>0</v>
      </c>
      <c r="B32" s="367"/>
      <c r="C32" s="13">
        <v>310</v>
      </c>
      <c r="D32" s="1127">
        <v>0</v>
      </c>
    </row>
    <row r="33" spans="1:4">
      <c r="A33" s="130">
        <f t="shared" si="0"/>
        <v>0</v>
      </c>
      <c r="B33" s="367"/>
      <c r="C33" s="13">
        <v>320</v>
      </c>
      <c r="D33" s="1127">
        <v>0</v>
      </c>
    </row>
    <row r="34" spans="1:4">
      <c r="A34" s="130">
        <f t="shared" si="0"/>
        <v>0</v>
      </c>
      <c r="B34" s="367"/>
      <c r="C34" s="13">
        <v>322</v>
      </c>
      <c r="D34" s="1127">
        <v>0</v>
      </c>
    </row>
    <row r="35" spans="1:4">
      <c r="A35" s="130">
        <f t="shared" si="0"/>
        <v>0</v>
      </c>
      <c r="B35" s="367"/>
      <c r="C35" s="13">
        <v>323</v>
      </c>
      <c r="D35" s="1127">
        <v>0</v>
      </c>
    </row>
    <row r="36" spans="1:4">
      <c r="A36" s="130">
        <f t="shared" si="0"/>
        <v>0</v>
      </c>
      <c r="B36" s="367"/>
      <c r="C36" s="13">
        <v>324</v>
      </c>
      <c r="D36" s="1127">
        <v>0</v>
      </c>
    </row>
    <row r="37" spans="1:4">
      <c r="A37" s="130">
        <f t="shared" si="0"/>
        <v>0</v>
      </c>
      <c r="B37" s="367"/>
      <c r="C37" s="13">
        <v>329</v>
      </c>
      <c r="D37" s="1127">
        <v>0</v>
      </c>
    </row>
    <row r="38" spans="1:4">
      <c r="A38" s="130">
        <f t="shared" si="0"/>
        <v>0</v>
      </c>
      <c r="B38" s="367"/>
      <c r="C38" s="13">
        <v>331</v>
      </c>
      <c r="D38" s="1127">
        <v>0</v>
      </c>
    </row>
    <row r="39" spans="1:4">
      <c r="A39" s="130">
        <f t="shared" si="0"/>
        <v>0</v>
      </c>
      <c r="B39" s="367"/>
      <c r="C39" s="13">
        <v>333</v>
      </c>
      <c r="D39" s="1127">
        <v>0</v>
      </c>
    </row>
    <row r="40" spans="1:4">
      <c r="A40" s="130">
        <f t="shared" si="0"/>
        <v>0</v>
      </c>
      <c r="B40" s="367"/>
      <c r="C40" s="13">
        <v>335</v>
      </c>
      <c r="D40" s="1127">
        <v>0</v>
      </c>
    </row>
    <row r="41" spans="1:4">
      <c r="A41" s="130">
        <f t="shared" si="0"/>
        <v>0</v>
      </c>
      <c r="B41" s="367"/>
      <c r="C41" s="13">
        <v>341</v>
      </c>
      <c r="D41" s="1127">
        <v>0</v>
      </c>
    </row>
    <row r="42" spans="1:4">
      <c r="A42" s="130">
        <f t="shared" si="0"/>
        <v>0</v>
      </c>
      <c r="B42" s="367"/>
      <c r="C42" s="13">
        <v>342</v>
      </c>
      <c r="D42" s="1127">
        <v>0</v>
      </c>
    </row>
    <row r="43" spans="1:4">
      <c r="A43" s="130">
        <f t="shared" si="0"/>
        <v>0</v>
      </c>
      <c r="B43" s="367"/>
      <c r="C43" s="13">
        <v>343</v>
      </c>
      <c r="D43" s="1127">
        <v>0</v>
      </c>
    </row>
    <row r="44" spans="1:4">
      <c r="A44" s="130">
        <f t="shared" si="0"/>
        <v>0</v>
      </c>
      <c r="B44" s="367"/>
      <c r="C44" s="13">
        <v>344</v>
      </c>
      <c r="D44" s="1127">
        <v>0</v>
      </c>
    </row>
    <row r="45" spans="1:4">
      <c r="A45" s="130">
        <f t="shared" si="0"/>
        <v>0</v>
      </c>
      <c r="B45" s="367"/>
      <c r="C45" s="13">
        <v>350</v>
      </c>
      <c r="D45" s="1127">
        <v>0</v>
      </c>
    </row>
    <row r="46" spans="1:4">
      <c r="A46" s="130">
        <f t="shared" ref="A46:A77" si="1">VLOOKUP($C46,Crosswalk,3,FALSE)</f>
        <v>0</v>
      </c>
      <c r="B46" s="367"/>
      <c r="C46" s="13">
        <v>351</v>
      </c>
      <c r="D46" s="1127">
        <v>0</v>
      </c>
    </row>
    <row r="47" spans="1:4">
      <c r="A47" s="130">
        <f t="shared" si="1"/>
        <v>0</v>
      </c>
      <c r="B47" s="367"/>
      <c r="C47" s="13">
        <v>352</v>
      </c>
      <c r="D47" s="1127">
        <v>0</v>
      </c>
    </row>
    <row r="48" spans="1:4">
      <c r="A48" s="130">
        <f t="shared" si="1"/>
        <v>0</v>
      </c>
      <c r="B48" s="367"/>
      <c r="C48" s="13">
        <v>359</v>
      </c>
      <c r="D48" s="1127">
        <v>0</v>
      </c>
    </row>
    <row r="49" spans="1:4">
      <c r="A49" s="130">
        <f t="shared" si="1"/>
        <v>0</v>
      </c>
      <c r="B49" s="367"/>
      <c r="C49" s="13">
        <v>360</v>
      </c>
      <c r="D49" s="1127">
        <v>0</v>
      </c>
    </row>
    <row r="50" spans="1:4">
      <c r="A50" s="130">
        <f t="shared" si="1"/>
        <v>0</v>
      </c>
      <c r="B50" s="367"/>
      <c r="C50" s="13">
        <v>361</v>
      </c>
      <c r="D50" s="1127">
        <v>0</v>
      </c>
    </row>
    <row r="51" spans="1:4">
      <c r="A51" s="130">
        <f t="shared" si="1"/>
        <v>0</v>
      </c>
      <c r="B51" s="367"/>
      <c r="C51" s="13">
        <v>370</v>
      </c>
      <c r="D51" s="1127">
        <v>0</v>
      </c>
    </row>
    <row r="52" spans="1:4">
      <c r="A52" s="130">
        <f t="shared" si="1"/>
        <v>0</v>
      </c>
      <c r="B52" s="367"/>
      <c r="C52" s="13">
        <v>390</v>
      </c>
      <c r="D52" s="1127">
        <v>0</v>
      </c>
    </row>
    <row r="53" spans="1:4">
      <c r="A53" s="130">
        <f t="shared" si="1"/>
        <v>0</v>
      </c>
      <c r="B53" s="367"/>
      <c r="C53" s="13">
        <v>391</v>
      </c>
      <c r="D53" s="1127">
        <v>0</v>
      </c>
    </row>
    <row r="54" spans="1:4">
      <c r="A54" s="130">
        <f t="shared" si="1"/>
        <v>0</v>
      </c>
      <c r="B54" s="367"/>
      <c r="C54" s="13">
        <v>401</v>
      </c>
      <c r="D54" s="1127">
        <v>0</v>
      </c>
    </row>
    <row r="55" spans="1:4">
      <c r="A55" s="130">
        <f t="shared" si="1"/>
        <v>0</v>
      </c>
      <c r="B55" s="367"/>
      <c r="C55" s="13">
        <v>402</v>
      </c>
      <c r="D55" s="1127">
        <v>0</v>
      </c>
    </row>
    <row r="56" spans="1:4">
      <c r="A56" s="130">
        <f t="shared" si="1"/>
        <v>0</v>
      </c>
      <c r="B56" s="367"/>
      <c r="C56" s="13">
        <v>403</v>
      </c>
      <c r="D56" s="1127">
        <v>0</v>
      </c>
    </row>
    <row r="57" spans="1:4">
      <c r="A57" s="130">
        <f t="shared" si="1"/>
        <v>0</v>
      </c>
      <c r="B57" s="367"/>
      <c r="C57" s="13">
        <v>404</v>
      </c>
      <c r="D57" s="1127">
        <v>0</v>
      </c>
    </row>
    <row r="58" spans="1:4">
      <c r="A58" s="130">
        <f t="shared" si="1"/>
        <v>0</v>
      </c>
      <c r="B58" s="367"/>
      <c r="C58" s="13">
        <v>410</v>
      </c>
      <c r="D58" s="1127">
        <v>0</v>
      </c>
    </row>
    <row r="59" spans="1:4">
      <c r="A59" s="130">
        <f t="shared" si="1"/>
        <v>0</v>
      </c>
      <c r="B59" s="367"/>
      <c r="C59" s="13">
        <v>413</v>
      </c>
      <c r="D59" s="1127">
        <v>0</v>
      </c>
    </row>
    <row r="60" spans="1:4">
      <c r="A60" s="130">
        <f t="shared" si="1"/>
        <v>0</v>
      </c>
      <c r="B60" s="367"/>
      <c r="C60" s="13">
        <v>420</v>
      </c>
      <c r="D60" s="1127">
        <v>0</v>
      </c>
    </row>
    <row r="61" spans="1:4">
      <c r="A61" s="130">
        <f t="shared" si="1"/>
        <v>0</v>
      </c>
      <c r="B61" s="367"/>
      <c r="C61" s="13">
        <v>424</v>
      </c>
      <c r="D61" s="1127">
        <v>0</v>
      </c>
    </row>
    <row r="62" spans="1:4">
      <c r="A62" s="130">
        <f t="shared" si="1"/>
        <v>0</v>
      </c>
      <c r="B62" s="367"/>
      <c r="C62" s="13">
        <v>430</v>
      </c>
      <c r="D62" s="1127">
        <v>0</v>
      </c>
    </row>
    <row r="63" spans="1:4">
      <c r="A63" s="130">
        <f t="shared" si="1"/>
        <v>0</v>
      </c>
      <c r="B63" s="367"/>
      <c r="C63" s="13">
        <v>434</v>
      </c>
      <c r="D63" s="1127">
        <v>0</v>
      </c>
    </row>
    <row r="64" spans="1:4">
      <c r="A64" s="130">
        <f t="shared" si="1"/>
        <v>0</v>
      </c>
      <c r="B64" s="367"/>
      <c r="C64" s="13">
        <v>440</v>
      </c>
      <c r="D64" s="1127">
        <v>0</v>
      </c>
    </row>
    <row r="65" spans="1:4">
      <c r="A65" s="130">
        <f t="shared" si="1"/>
        <v>0</v>
      </c>
      <c r="B65" s="367"/>
      <c r="C65" s="13">
        <v>444</v>
      </c>
      <c r="D65" s="1127">
        <v>0</v>
      </c>
    </row>
    <row r="66" spans="1:4">
      <c r="A66" s="130">
        <f t="shared" si="1"/>
        <v>0</v>
      </c>
      <c r="B66" s="367"/>
      <c r="C66" s="13">
        <v>450</v>
      </c>
      <c r="D66" s="1127">
        <v>0</v>
      </c>
    </row>
    <row r="67" spans="1:4">
      <c r="A67" s="130">
        <f t="shared" si="1"/>
        <v>0</v>
      </c>
      <c r="B67" s="367"/>
      <c r="C67" s="13">
        <v>460</v>
      </c>
      <c r="D67" s="1127">
        <v>0</v>
      </c>
    </row>
    <row r="68" spans="1:4">
      <c r="A68" s="130">
        <f t="shared" si="1"/>
        <v>0</v>
      </c>
      <c r="B68" s="367"/>
      <c r="C68" s="13">
        <v>470</v>
      </c>
      <c r="D68" s="1127">
        <v>0</v>
      </c>
    </row>
    <row r="69" spans="1:4">
      <c r="A69" s="130">
        <f t="shared" si="1"/>
        <v>0</v>
      </c>
      <c r="B69" s="367"/>
      <c r="C69" s="13">
        <v>471</v>
      </c>
      <c r="D69" s="1127">
        <v>0</v>
      </c>
    </row>
    <row r="70" spans="1:4">
      <c r="A70" s="130">
        <f t="shared" si="1"/>
        <v>0</v>
      </c>
      <c r="B70" s="367"/>
      <c r="C70" s="13">
        <v>480</v>
      </c>
      <c r="D70" s="1127">
        <v>0</v>
      </c>
    </row>
    <row r="71" spans="1:4">
      <c r="A71" s="130">
        <f t="shared" si="1"/>
        <v>0</v>
      </c>
      <c r="B71" s="367"/>
      <c r="C71" s="13">
        <v>481</v>
      </c>
      <c r="D71" s="1127">
        <v>0</v>
      </c>
    </row>
    <row r="72" spans="1:4">
      <c r="A72" s="130">
        <f t="shared" si="1"/>
        <v>0</v>
      </c>
      <c r="B72" s="367"/>
      <c r="C72" s="13">
        <v>482</v>
      </c>
      <c r="D72" s="1127">
        <v>0</v>
      </c>
    </row>
    <row r="73" spans="1:4">
      <c r="A73" s="130">
        <f t="shared" si="1"/>
        <v>0</v>
      </c>
      <c r="B73" s="367"/>
      <c r="C73" s="13">
        <v>490</v>
      </c>
      <c r="D73" s="1127">
        <v>0</v>
      </c>
    </row>
    <row r="74" spans="1:4">
      <c r="A74" s="130">
        <f t="shared" si="1"/>
        <v>0</v>
      </c>
      <c r="B74" s="367"/>
      <c r="C74" s="13">
        <v>510</v>
      </c>
      <c r="D74" s="1127">
        <v>0</v>
      </c>
    </row>
    <row r="75" spans="1:4">
      <c r="A75" s="130">
        <f t="shared" si="1"/>
        <v>0</v>
      </c>
      <c r="B75" s="367"/>
      <c r="C75" s="13">
        <v>540</v>
      </c>
      <c r="D75" s="1127">
        <v>0</v>
      </c>
    </row>
    <row r="76" spans="1:4">
      <c r="A76" s="130">
        <f t="shared" si="1"/>
        <v>0</v>
      </c>
      <c r="B76" s="367"/>
      <c r="C76" s="13">
        <v>610</v>
      </c>
      <c r="D76" s="1127">
        <v>0</v>
      </c>
    </row>
    <row r="77" spans="1:4">
      <c r="A77" s="130">
        <f t="shared" si="1"/>
        <v>0</v>
      </c>
      <c r="B77" s="433"/>
      <c r="C77" s="232">
        <v>611</v>
      </c>
      <c r="D77" s="1127">
        <v>0</v>
      </c>
    </row>
    <row r="78" spans="1:4">
      <c r="A78" s="130">
        <f t="shared" ref="A78:A107" si="2">VLOOKUP($C78,Crosswalk,3,FALSE)</f>
        <v>0</v>
      </c>
      <c r="B78" s="433"/>
      <c r="C78" s="232">
        <v>612</v>
      </c>
      <c r="D78" s="1127">
        <v>0</v>
      </c>
    </row>
    <row r="79" spans="1:4">
      <c r="A79" s="130">
        <f t="shared" si="2"/>
        <v>0</v>
      </c>
      <c r="B79" s="433"/>
      <c r="C79" s="232">
        <v>618</v>
      </c>
      <c r="D79" s="1127">
        <v>0</v>
      </c>
    </row>
    <row r="80" spans="1:4">
      <c r="A80" s="130">
        <f t="shared" si="2"/>
        <v>0</v>
      </c>
      <c r="B80" s="433"/>
      <c r="C80" s="232">
        <v>634</v>
      </c>
      <c r="D80" s="1127">
        <v>0</v>
      </c>
    </row>
    <row r="81" spans="1:4">
      <c r="A81" s="130">
        <f t="shared" si="2"/>
        <v>0</v>
      </c>
      <c r="B81" s="433"/>
      <c r="C81" s="232">
        <v>635</v>
      </c>
      <c r="D81" s="1127">
        <v>0</v>
      </c>
    </row>
    <row r="82" spans="1:4">
      <c r="A82" s="130">
        <f t="shared" si="2"/>
        <v>0</v>
      </c>
      <c r="B82" s="433"/>
      <c r="C82" s="232">
        <v>636</v>
      </c>
      <c r="D82" s="1127">
        <v>0</v>
      </c>
    </row>
    <row r="83" spans="1:4">
      <c r="A83" s="130">
        <f t="shared" si="2"/>
        <v>0</v>
      </c>
      <c r="B83" s="433"/>
      <c r="C83" s="232">
        <v>637</v>
      </c>
      <c r="D83" s="1127">
        <v>0</v>
      </c>
    </row>
    <row r="84" spans="1:4">
      <c r="A84" s="130">
        <f t="shared" si="2"/>
        <v>0</v>
      </c>
      <c r="B84" s="433"/>
      <c r="C84" s="232">
        <v>710</v>
      </c>
      <c r="D84" s="1127">
        <v>0</v>
      </c>
    </row>
    <row r="85" spans="1:4">
      <c r="A85" s="130">
        <f t="shared" si="2"/>
        <v>0</v>
      </c>
      <c r="B85" s="433"/>
      <c r="C85" s="232">
        <v>720</v>
      </c>
      <c r="D85" s="1127">
        <v>0</v>
      </c>
    </row>
    <row r="86" spans="1:4">
      <c r="A86" s="130">
        <f t="shared" si="2"/>
        <v>0</v>
      </c>
      <c r="B86" s="433"/>
      <c r="C86" s="232">
        <v>722</v>
      </c>
      <c r="D86" s="1127">
        <v>0</v>
      </c>
    </row>
    <row r="87" spans="1:4">
      <c r="A87" s="130">
        <f t="shared" si="2"/>
        <v>0</v>
      </c>
      <c r="B87" s="433"/>
      <c r="C87" s="232">
        <v>723</v>
      </c>
      <c r="D87" s="1127">
        <v>0</v>
      </c>
    </row>
    <row r="88" spans="1:4">
      <c r="A88" s="130">
        <f t="shared" si="2"/>
        <v>0</v>
      </c>
      <c r="B88" s="433"/>
      <c r="C88" s="232">
        <v>730</v>
      </c>
      <c r="D88" s="1127">
        <v>0</v>
      </c>
    </row>
    <row r="89" spans="1:4">
      <c r="A89" s="130">
        <f t="shared" si="2"/>
        <v>0</v>
      </c>
      <c r="B89" s="433"/>
      <c r="C89" s="232">
        <v>731</v>
      </c>
      <c r="D89" s="1127">
        <v>0</v>
      </c>
    </row>
    <row r="90" spans="1:4">
      <c r="A90" s="130">
        <f t="shared" si="2"/>
        <v>0</v>
      </c>
      <c r="B90" s="433"/>
      <c r="C90" s="232">
        <v>740</v>
      </c>
      <c r="D90" s="1127">
        <v>0</v>
      </c>
    </row>
    <row r="91" spans="1:4">
      <c r="A91" s="130">
        <f t="shared" si="2"/>
        <v>0</v>
      </c>
      <c r="B91" s="433"/>
      <c r="C91" s="232">
        <v>750</v>
      </c>
      <c r="D91" s="1127">
        <v>0</v>
      </c>
    </row>
    <row r="92" spans="1:4">
      <c r="A92" s="130">
        <f t="shared" si="2"/>
        <v>0</v>
      </c>
      <c r="B92" s="367"/>
      <c r="C92" s="13">
        <v>760</v>
      </c>
      <c r="D92" s="1127">
        <v>0</v>
      </c>
    </row>
    <row r="93" spans="1:4">
      <c r="A93" s="130">
        <f t="shared" si="2"/>
        <v>0</v>
      </c>
      <c r="B93" s="367"/>
      <c r="C93" s="13">
        <v>761</v>
      </c>
      <c r="D93" s="1127">
        <v>0</v>
      </c>
    </row>
    <row r="94" spans="1:4">
      <c r="A94" s="130">
        <f t="shared" si="2"/>
        <v>0</v>
      </c>
      <c r="B94" s="367"/>
      <c r="C94" s="13">
        <v>762</v>
      </c>
      <c r="D94" s="1127">
        <v>0</v>
      </c>
    </row>
    <row r="95" spans="1:4">
      <c r="A95" s="130">
        <f t="shared" si="2"/>
        <v>0</v>
      </c>
      <c r="B95" s="367"/>
      <c r="C95" s="13">
        <v>771</v>
      </c>
      <c r="D95" s="1127">
        <v>0</v>
      </c>
    </row>
    <row r="96" spans="1:4">
      <c r="A96" s="130">
        <f t="shared" si="2"/>
        <v>0</v>
      </c>
      <c r="B96" s="433"/>
      <c r="C96" s="232">
        <v>801</v>
      </c>
      <c r="D96" s="1127">
        <v>0</v>
      </c>
    </row>
    <row r="97" spans="1:4" s="218" customFormat="1">
      <c r="A97" s="130">
        <f t="shared" si="2"/>
        <v>0</v>
      </c>
      <c r="B97" s="433"/>
      <c r="C97" s="232">
        <v>802</v>
      </c>
      <c r="D97" s="1127">
        <v>0</v>
      </c>
    </row>
    <row r="98" spans="1:4" s="218" customFormat="1">
      <c r="A98" s="130">
        <f t="shared" si="2"/>
        <v>0</v>
      </c>
      <c r="B98" s="433"/>
      <c r="C98" s="232">
        <v>820</v>
      </c>
      <c r="D98" s="1127">
        <v>0</v>
      </c>
    </row>
    <row r="99" spans="1:4" s="218" customFormat="1">
      <c r="A99" s="130">
        <f t="shared" si="2"/>
        <v>0</v>
      </c>
      <c r="B99" s="433"/>
      <c r="C99" s="232">
        <v>825</v>
      </c>
      <c r="D99" s="1127">
        <v>0</v>
      </c>
    </row>
    <row r="100" spans="1:4" s="218" customFormat="1">
      <c r="A100" s="130">
        <f t="shared" si="2"/>
        <v>0</v>
      </c>
      <c r="B100" s="433"/>
      <c r="C100" s="232">
        <v>829</v>
      </c>
      <c r="D100" s="1127">
        <v>0</v>
      </c>
    </row>
    <row r="101" spans="1:4">
      <c r="A101" s="130">
        <f t="shared" si="2"/>
        <v>0</v>
      </c>
      <c r="B101" s="433"/>
      <c r="C101" s="232">
        <v>850</v>
      </c>
      <c r="D101" s="1127">
        <v>0</v>
      </c>
    </row>
    <row r="102" spans="1:4" s="218" customFormat="1" ht="14.25" customHeight="1">
      <c r="A102" s="130">
        <f t="shared" si="2"/>
        <v>0</v>
      </c>
      <c r="B102" s="433"/>
      <c r="C102" s="232">
        <v>863</v>
      </c>
      <c r="D102" s="1127">
        <v>0</v>
      </c>
    </row>
    <row r="103" spans="1:4">
      <c r="A103" s="130">
        <f t="shared" si="2"/>
        <v>0</v>
      </c>
      <c r="B103" s="433"/>
      <c r="C103" s="232">
        <v>915</v>
      </c>
      <c r="D103" s="1127">
        <v>0</v>
      </c>
    </row>
    <row r="104" spans="1:4">
      <c r="A104" s="130">
        <f t="shared" si="2"/>
        <v>0</v>
      </c>
      <c r="B104" s="433"/>
      <c r="C104" s="232">
        <v>921</v>
      </c>
      <c r="D104" s="1127">
        <v>0</v>
      </c>
    </row>
    <row r="105" spans="1:4">
      <c r="A105" s="130">
        <f t="shared" si="2"/>
        <v>0</v>
      </c>
      <c r="B105" s="367"/>
      <c r="C105" s="13">
        <v>922</v>
      </c>
      <c r="D105" s="1127">
        <v>0</v>
      </c>
    </row>
    <row r="106" spans="1:4">
      <c r="A106" s="130">
        <f t="shared" si="2"/>
        <v>0</v>
      </c>
      <c r="B106" s="367"/>
      <c r="C106" s="13">
        <v>940</v>
      </c>
      <c r="D106" s="1127">
        <v>0</v>
      </c>
    </row>
    <row r="107" spans="1:4">
      <c r="A107" s="130">
        <f t="shared" si="2"/>
        <v>0</v>
      </c>
      <c r="B107" s="367"/>
      <c r="C107" s="13">
        <v>942</v>
      </c>
      <c r="D107" s="1066">
        <v>0</v>
      </c>
    </row>
    <row r="108" spans="1:4" s="93" customFormat="1" ht="14.25">
      <c r="A108" s="526" t="s">
        <v>89</v>
      </c>
      <c r="B108" s="526"/>
      <c r="C108" s="134"/>
      <c r="D108" s="1067">
        <f>SUM(D14:D107)</f>
        <v>0</v>
      </c>
    </row>
    <row r="109" spans="1:4">
      <c r="D109" s="1069"/>
    </row>
    <row r="110" spans="1:4">
      <c r="A110" s="121" t="s">
        <v>90</v>
      </c>
      <c r="B110" s="379"/>
      <c r="D110" s="1069"/>
    </row>
    <row r="111" spans="1:4">
      <c r="A111" s="130" t="s">
        <v>106</v>
      </c>
      <c r="B111" s="367"/>
      <c r="C111" s="231" t="s">
        <v>30</v>
      </c>
      <c r="D111" s="1065">
        <v>0</v>
      </c>
    </row>
    <row r="112" spans="1:4">
      <c r="A112" s="130" t="s">
        <v>106</v>
      </c>
      <c r="B112" s="367"/>
      <c r="C112" s="231" t="s">
        <v>96</v>
      </c>
      <c r="D112" s="1065">
        <v>0</v>
      </c>
    </row>
    <row r="113" spans="1:4">
      <c r="A113" s="130" t="s">
        <v>106</v>
      </c>
      <c r="B113" s="367"/>
      <c r="C113" s="231" t="s">
        <v>158</v>
      </c>
      <c r="D113" s="1065">
        <v>0</v>
      </c>
    </row>
    <row r="114" spans="1:4">
      <c r="A114" s="130" t="s">
        <v>106</v>
      </c>
      <c r="B114" s="367"/>
      <c r="C114" s="231" t="s">
        <v>95</v>
      </c>
      <c r="D114" s="1065">
        <v>0</v>
      </c>
    </row>
    <row r="115" spans="1:4">
      <c r="A115" s="130" t="s">
        <v>106</v>
      </c>
      <c r="B115" s="367"/>
      <c r="C115" s="231">
        <v>103</v>
      </c>
      <c r="D115" s="1065">
        <v>0</v>
      </c>
    </row>
    <row r="116" spans="1:4">
      <c r="A116" s="130" t="s">
        <v>106</v>
      </c>
      <c r="B116" s="367"/>
      <c r="C116" s="232">
        <v>230</v>
      </c>
      <c r="D116" s="1065">
        <v>0</v>
      </c>
    </row>
    <row r="117" spans="1:4">
      <c r="A117" s="130" t="s">
        <v>106</v>
      </c>
      <c r="B117" s="367"/>
      <c r="C117" s="232">
        <v>231</v>
      </c>
      <c r="D117" s="1065">
        <v>0</v>
      </c>
    </row>
    <row r="118" spans="1:4">
      <c r="A118" s="130" t="s">
        <v>106</v>
      </c>
      <c r="B118" s="367"/>
      <c r="C118" s="232">
        <v>530</v>
      </c>
      <c r="D118" s="1065">
        <v>0</v>
      </c>
    </row>
    <row r="119" spans="1:4">
      <c r="A119" s="130" t="s">
        <v>106</v>
      </c>
      <c r="B119" s="367"/>
      <c r="C119" s="231">
        <v>572</v>
      </c>
      <c r="D119" s="1065">
        <v>0</v>
      </c>
    </row>
    <row r="120" spans="1:4">
      <c r="A120" s="130" t="s">
        <v>106</v>
      </c>
      <c r="B120" s="367"/>
      <c r="C120" s="232">
        <v>992</v>
      </c>
      <c r="D120" s="1066">
        <v>0</v>
      </c>
    </row>
    <row r="121" spans="1:4" s="93" customFormat="1" ht="14.25">
      <c r="A121" s="526" t="s">
        <v>91</v>
      </c>
      <c r="B121" s="526"/>
      <c r="C121" s="134"/>
      <c r="D121" s="1067">
        <f>SUM(D111:D120)</f>
        <v>0</v>
      </c>
    </row>
    <row r="122" spans="1:4" s="93" customFormat="1" ht="14.25">
      <c r="D122" s="1067"/>
    </row>
    <row r="123" spans="1:4" s="93" customFormat="1" thickBot="1">
      <c r="A123" s="526" t="s">
        <v>3</v>
      </c>
      <c r="B123" s="526"/>
      <c r="C123" s="134"/>
      <c r="D123" s="1072">
        <f>SUM(+D108 + D121)</f>
        <v>0</v>
      </c>
    </row>
    <row r="124" spans="1:4" s="93" customFormat="1" thickTop="1">
      <c r="A124" s="526"/>
      <c r="B124" s="526"/>
      <c r="C124" s="134"/>
      <c r="D124" s="1071"/>
    </row>
    <row r="125" spans="1:4">
      <c r="A125" s="136"/>
      <c r="B125" s="136"/>
      <c r="C125" s="447"/>
      <c r="D125" s="1053"/>
    </row>
    <row r="126" spans="1:4">
      <c r="D126" s="1069"/>
    </row>
    <row r="127" spans="1:4" s="788" customFormat="1" ht="14.25">
      <c r="C127" s="787"/>
      <c r="D127" s="1074"/>
    </row>
    <row r="128" spans="1:4">
      <c r="D128" s="1069"/>
    </row>
    <row r="129" spans="4:4">
      <c r="D129" s="1053"/>
    </row>
    <row r="130" spans="4:4">
      <c r="D130" s="1053"/>
    </row>
    <row r="131" spans="4:4">
      <c r="D131" s="1053"/>
    </row>
    <row r="132" spans="4:4">
      <c r="D132" s="1053"/>
    </row>
  </sheetData>
  <mergeCells count="1">
    <mergeCell ref="B7:D8"/>
  </mergeCells>
  <pageMargins left="0.5" right="0.5" top="0.5" bottom="0.75" header="0.3" footer="0.3"/>
  <pageSetup fitToHeight="0" orientation="portrait" r:id="rId1"/>
  <headerFooter>
    <oddFooter>&amp;L&amp;F &amp;A, &amp;P / &amp;N&amp;RRev. 7/08/2015</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54"/>
  <sheetViews>
    <sheetView workbookViewId="0"/>
  </sheetViews>
  <sheetFormatPr defaultColWidth="9.140625" defaultRowHeight="12.75"/>
  <cols>
    <col min="1" max="1" width="10" style="243" customWidth="1"/>
    <col min="2" max="2" width="27.28515625" style="243" customWidth="1"/>
    <col min="3" max="3" width="14.28515625" style="243" customWidth="1"/>
    <col min="4" max="4" width="1.7109375" style="243" customWidth="1"/>
    <col min="5" max="5" width="9.85546875" style="243" customWidth="1"/>
    <col min="6" max="6" width="20" style="243" customWidth="1"/>
    <col min="7" max="7" width="17.85546875" style="243" customWidth="1"/>
    <col min="8" max="16384" width="9.140625" style="243"/>
  </cols>
  <sheetData>
    <row r="1" spans="1:7" s="237" customFormat="1">
      <c r="A1" s="235" t="s">
        <v>8</v>
      </c>
      <c r="B1" s="235"/>
      <c r="C1" s="236" t="str">
        <f>'Summary cost &amp; pymt per CMS '!B3</f>
        <v>Hospital Name</v>
      </c>
      <c r="D1" s="236"/>
      <c r="E1" s="236"/>
      <c r="F1" s="236"/>
    </row>
    <row r="2" spans="1:7" s="237" customFormat="1">
      <c r="A2" s="238" t="s">
        <v>9</v>
      </c>
      <c r="B2" s="235"/>
      <c r="C2" s="236" t="str">
        <f>'Summary cost &amp; pymt per CMS '!B4</f>
        <v>7 digit Medicaid #</v>
      </c>
      <c r="D2" s="236"/>
      <c r="E2" s="236"/>
      <c r="F2" s="236"/>
    </row>
    <row r="3" spans="1:7" s="237" customFormat="1">
      <c r="A3" s="239" t="s">
        <v>10</v>
      </c>
      <c r="B3" s="235"/>
      <c r="C3" s="240" t="str">
        <f>'Summary cost &amp; pymt per CMS '!B5</f>
        <v>0/00/0000</v>
      </c>
      <c r="D3" s="240"/>
      <c r="E3" s="236"/>
      <c r="F3" s="236"/>
    </row>
    <row r="4" spans="1:7" s="237" customFormat="1">
      <c r="A4" s="17"/>
      <c r="F4" s="27"/>
    </row>
    <row r="5" spans="1:7" s="237" customFormat="1" ht="14.25">
      <c r="A5" s="17" t="s">
        <v>500</v>
      </c>
      <c r="E5" s="137"/>
      <c r="F5" s="137"/>
      <c r="G5" s="241"/>
    </row>
    <row r="6" spans="1:7" s="237" customFormat="1">
      <c r="A6" s="17"/>
      <c r="F6" s="27"/>
    </row>
    <row r="7" spans="1:7" s="26" customFormat="1">
      <c r="A7" s="242"/>
      <c r="C7" s="28" t="s">
        <v>88</v>
      </c>
      <c r="F7" s="28" t="s">
        <v>87</v>
      </c>
    </row>
    <row r="8" spans="1:7" s="26" customFormat="1">
      <c r="A8" s="17" t="s">
        <v>16</v>
      </c>
      <c r="C8" s="429" t="str">
        <f>'IP Analysis Rev Codes-EIDR '!B3</f>
        <v>0/00/0000</v>
      </c>
      <c r="D8" s="429"/>
      <c r="E8" s="424"/>
      <c r="F8" s="430" t="str">
        <f>'IP Analysis Rev Codes-EIDR '!D3</f>
        <v>0/00/0000</v>
      </c>
    </row>
    <row r="9" spans="1:7" s="26" customFormat="1" ht="13.5" thickBot="1">
      <c r="F9" s="28"/>
    </row>
    <row r="10" spans="1:7" s="26" customFormat="1" ht="21.75" thickTop="1" thickBot="1">
      <c r="A10" s="632" t="s">
        <v>269</v>
      </c>
      <c r="F10" s="28"/>
    </row>
    <row r="11" spans="1:7" s="26" customFormat="1" ht="15" thickTop="1">
      <c r="A11" s="55"/>
      <c r="B11" s="30"/>
      <c r="E11" s="1268" t="s">
        <v>446</v>
      </c>
      <c r="F11" s="1269"/>
      <c r="G11" s="1270"/>
    </row>
    <row r="12" spans="1:7" s="237" customFormat="1">
      <c r="A12" s="243"/>
      <c r="B12" s="243"/>
      <c r="C12" s="243"/>
      <c r="D12" s="243"/>
      <c r="E12" s="294"/>
      <c r="F12" s="294"/>
      <c r="G12" s="294"/>
    </row>
    <row r="13" spans="1:7" s="26" customFormat="1" ht="25.5">
      <c r="A13" s="29"/>
      <c r="B13" s="17"/>
      <c r="C13" s="29" t="s">
        <v>26</v>
      </c>
      <c r="D13" s="29"/>
      <c r="E13" s="296" t="s">
        <v>19</v>
      </c>
      <c r="F13" s="297" t="s">
        <v>18</v>
      </c>
      <c r="G13" s="297" t="s">
        <v>17</v>
      </c>
    </row>
    <row r="14" spans="1:7" s="26" customFormat="1" ht="36">
      <c r="A14" s="376" t="s">
        <v>24</v>
      </c>
      <c r="B14" s="245" t="s">
        <v>25</v>
      </c>
      <c r="C14" s="51" t="s">
        <v>53</v>
      </c>
      <c r="D14" s="51"/>
      <c r="E14" s="300" t="s">
        <v>466</v>
      </c>
      <c r="F14" s="300" t="s">
        <v>466</v>
      </c>
      <c r="G14" s="301" t="s">
        <v>28</v>
      </c>
    </row>
    <row r="15" spans="1:7" s="26" customFormat="1">
      <c r="A15" s="55" t="s">
        <v>106</v>
      </c>
      <c r="B15" s="30" t="s">
        <v>126</v>
      </c>
      <c r="C15" s="1015">
        <f t="shared" ref="C15:C43" si="0">VLOOKUP($A15,Per_Diems_CCRs,4,FALSE)</f>
        <v>0</v>
      </c>
      <c r="D15" s="380"/>
      <c r="E15" s="418"/>
      <c r="F15" s="334">
        <f t="shared" ref="F15:F43" ca="1" si="1">SUMIF(Uninsured_OP_Detail,$A15,Uninsured_OP_Charges)</f>
        <v>0</v>
      </c>
      <c r="G15" s="425"/>
    </row>
    <row r="16" spans="1:7" s="26" customFormat="1">
      <c r="A16" s="150">
        <v>50</v>
      </c>
      <c r="B16" s="720" t="s">
        <v>46</v>
      </c>
      <c r="C16" s="1015">
        <f t="shared" si="0"/>
        <v>0</v>
      </c>
      <c r="D16" s="380"/>
      <c r="E16" s="418"/>
      <c r="F16" s="334">
        <f t="shared" ca="1" si="1"/>
        <v>0</v>
      </c>
      <c r="G16" s="334">
        <f ca="1">ROUND(C16*F16,0)</f>
        <v>0</v>
      </c>
    </row>
    <row r="17" spans="1:7" s="26" customFormat="1">
      <c r="A17" s="150">
        <v>51</v>
      </c>
      <c r="B17" s="720" t="s">
        <v>47</v>
      </c>
      <c r="C17" s="1015">
        <f t="shared" si="0"/>
        <v>0</v>
      </c>
      <c r="D17" s="380"/>
      <c r="E17" s="418"/>
      <c r="F17" s="334">
        <f t="shared" ca="1" si="1"/>
        <v>0</v>
      </c>
      <c r="G17" s="334">
        <f t="shared" ref="G17:G42" ca="1" si="2">ROUND(C17*F17,0)</f>
        <v>0</v>
      </c>
    </row>
    <row r="18" spans="1:7" s="26" customFormat="1">
      <c r="A18" s="150">
        <v>52</v>
      </c>
      <c r="B18" s="720" t="s">
        <v>112</v>
      </c>
      <c r="C18" s="1015">
        <f t="shared" si="0"/>
        <v>0</v>
      </c>
      <c r="D18" s="380"/>
      <c r="E18" s="418"/>
      <c r="F18" s="334">
        <f t="shared" ca="1" si="1"/>
        <v>0</v>
      </c>
      <c r="G18" s="334">
        <f ca="1">ROUND(C18*F18,0)</f>
        <v>0</v>
      </c>
    </row>
    <row r="19" spans="1:7" s="26" customFormat="1">
      <c r="A19" s="150">
        <v>53</v>
      </c>
      <c r="B19" s="720" t="s">
        <v>48</v>
      </c>
      <c r="C19" s="1015">
        <f t="shared" si="0"/>
        <v>0</v>
      </c>
      <c r="D19" s="380"/>
      <c r="E19" s="418"/>
      <c r="F19" s="334">
        <f t="shared" ca="1" si="1"/>
        <v>0</v>
      </c>
      <c r="G19" s="334">
        <f t="shared" ca="1" si="2"/>
        <v>0</v>
      </c>
    </row>
    <row r="20" spans="1:7" s="26" customFormat="1">
      <c r="A20" s="150">
        <v>54</v>
      </c>
      <c r="B20" s="720" t="s">
        <v>31</v>
      </c>
      <c r="C20" s="1015">
        <f t="shared" si="0"/>
        <v>0</v>
      </c>
      <c r="D20" s="380"/>
      <c r="E20" s="418"/>
      <c r="F20" s="334">
        <f t="shared" ca="1" si="1"/>
        <v>0</v>
      </c>
      <c r="G20" s="334">
        <f t="shared" ca="1" si="2"/>
        <v>0</v>
      </c>
    </row>
    <row r="21" spans="1:7" s="26" customFormat="1">
      <c r="A21" s="150">
        <v>55</v>
      </c>
      <c r="B21" s="720" t="s">
        <v>107</v>
      </c>
      <c r="C21" s="1015">
        <f t="shared" si="0"/>
        <v>0</v>
      </c>
      <c r="D21" s="380"/>
      <c r="E21" s="418"/>
      <c r="F21" s="334">
        <f t="shared" ca="1" si="1"/>
        <v>0</v>
      </c>
      <c r="G21" s="334">
        <f t="shared" ca="1" si="2"/>
        <v>0</v>
      </c>
    </row>
    <row r="22" spans="1:7" s="26" customFormat="1">
      <c r="A22" s="150">
        <v>56</v>
      </c>
      <c r="B22" s="720" t="s">
        <v>49</v>
      </c>
      <c r="C22" s="1015">
        <f t="shared" si="0"/>
        <v>0</v>
      </c>
      <c r="D22" s="380"/>
      <c r="E22" s="418"/>
      <c r="F22" s="334">
        <f t="shared" ca="1" si="1"/>
        <v>0</v>
      </c>
      <c r="G22" s="334">
        <f ca="1">ROUND(C22*F22,0)</f>
        <v>0</v>
      </c>
    </row>
    <row r="23" spans="1:7" s="26" customFormat="1">
      <c r="A23" s="150">
        <v>57</v>
      </c>
      <c r="B23" s="720" t="s">
        <v>113</v>
      </c>
      <c r="C23" s="1015">
        <f t="shared" si="0"/>
        <v>0</v>
      </c>
      <c r="D23" s="380"/>
      <c r="E23" s="418"/>
      <c r="F23" s="334">
        <f t="shared" ca="1" si="1"/>
        <v>0</v>
      </c>
      <c r="G23" s="334">
        <f ca="1">ROUND(C23*F23,0)</f>
        <v>0</v>
      </c>
    </row>
    <row r="24" spans="1:7" s="26" customFormat="1">
      <c r="A24" s="150">
        <v>58</v>
      </c>
      <c r="B24" s="720" t="s">
        <v>114</v>
      </c>
      <c r="C24" s="1015">
        <f t="shared" si="0"/>
        <v>0</v>
      </c>
      <c r="D24" s="380"/>
      <c r="E24" s="418"/>
      <c r="F24" s="334">
        <f t="shared" ca="1" si="1"/>
        <v>0</v>
      </c>
      <c r="G24" s="334">
        <f ca="1">ROUND(C24*F24,0)</f>
        <v>0</v>
      </c>
    </row>
    <row r="25" spans="1:7" s="26" customFormat="1">
      <c r="A25" s="150">
        <v>59</v>
      </c>
      <c r="B25" s="720" t="s">
        <v>108</v>
      </c>
      <c r="C25" s="1015">
        <f t="shared" si="0"/>
        <v>0</v>
      </c>
      <c r="D25" s="380"/>
      <c r="E25" s="418"/>
      <c r="F25" s="334">
        <f t="shared" ca="1" si="1"/>
        <v>0</v>
      </c>
      <c r="G25" s="334">
        <f ca="1">ROUND(C25*F25,0)</f>
        <v>0</v>
      </c>
    </row>
    <row r="26" spans="1:7" s="26" customFormat="1">
      <c r="A26" s="150">
        <v>60</v>
      </c>
      <c r="B26" s="720" t="s">
        <v>32</v>
      </c>
      <c r="C26" s="1015">
        <f t="shared" si="0"/>
        <v>0</v>
      </c>
      <c r="D26" s="380"/>
      <c r="E26" s="418"/>
      <c r="F26" s="334">
        <f t="shared" ca="1" si="1"/>
        <v>0</v>
      </c>
      <c r="G26" s="334">
        <f ca="1">ROUND(C26*F26,0)</f>
        <v>0</v>
      </c>
    </row>
    <row r="27" spans="1:7" s="26" customFormat="1">
      <c r="A27" s="150">
        <v>62</v>
      </c>
      <c r="B27" s="720" t="s">
        <v>118</v>
      </c>
      <c r="C27" s="1015">
        <f t="shared" si="0"/>
        <v>0</v>
      </c>
      <c r="D27" s="380"/>
      <c r="E27" s="418"/>
      <c r="F27" s="334">
        <f t="shared" ca="1" si="1"/>
        <v>0</v>
      </c>
      <c r="G27" s="334">
        <f t="shared" ca="1" si="2"/>
        <v>0</v>
      </c>
    </row>
    <row r="28" spans="1:7" s="26" customFormat="1">
      <c r="A28" s="150">
        <v>63</v>
      </c>
      <c r="B28" s="720" t="s">
        <v>115</v>
      </c>
      <c r="C28" s="1015">
        <f t="shared" si="0"/>
        <v>0</v>
      </c>
      <c r="D28" s="380"/>
      <c r="E28" s="418"/>
      <c r="F28" s="334">
        <f t="shared" ca="1" si="1"/>
        <v>0</v>
      </c>
      <c r="G28" s="334">
        <f t="shared" ca="1" si="2"/>
        <v>0</v>
      </c>
    </row>
    <row r="29" spans="1:7" s="26" customFormat="1">
      <c r="A29" s="150">
        <v>64</v>
      </c>
      <c r="B29" s="720" t="s">
        <v>33</v>
      </c>
      <c r="C29" s="1015">
        <f t="shared" si="0"/>
        <v>0</v>
      </c>
      <c r="D29" s="380"/>
      <c r="E29" s="418"/>
      <c r="F29" s="334">
        <f t="shared" ca="1" si="1"/>
        <v>0</v>
      </c>
      <c r="G29" s="334">
        <f t="shared" ca="1" si="2"/>
        <v>0</v>
      </c>
    </row>
    <row r="30" spans="1:7" s="26" customFormat="1">
      <c r="A30" s="150">
        <v>65</v>
      </c>
      <c r="B30" s="720" t="s">
        <v>34</v>
      </c>
      <c r="C30" s="1015">
        <f t="shared" si="0"/>
        <v>0</v>
      </c>
      <c r="D30" s="380"/>
      <c r="E30" s="418"/>
      <c r="F30" s="334">
        <f t="shared" ca="1" si="1"/>
        <v>0</v>
      </c>
      <c r="G30" s="334">
        <f t="shared" ca="1" si="2"/>
        <v>0</v>
      </c>
    </row>
    <row r="31" spans="1:7">
      <c r="A31" s="150">
        <v>66</v>
      </c>
      <c r="B31" s="720" t="s">
        <v>35</v>
      </c>
      <c r="C31" s="1015">
        <f t="shared" si="0"/>
        <v>0</v>
      </c>
      <c r="D31" s="380"/>
      <c r="E31" s="418"/>
      <c r="F31" s="334">
        <f t="shared" ca="1" si="1"/>
        <v>0</v>
      </c>
      <c r="G31" s="334">
        <f t="shared" ca="1" si="2"/>
        <v>0</v>
      </c>
    </row>
    <row r="32" spans="1:7">
      <c r="A32" s="150">
        <v>67</v>
      </c>
      <c r="B32" s="720" t="s">
        <v>50</v>
      </c>
      <c r="C32" s="1015">
        <f t="shared" si="0"/>
        <v>0</v>
      </c>
      <c r="D32" s="380"/>
      <c r="E32" s="418"/>
      <c r="F32" s="334">
        <f t="shared" ca="1" si="1"/>
        <v>0</v>
      </c>
      <c r="G32" s="334">
        <f t="shared" ca="1" si="2"/>
        <v>0</v>
      </c>
    </row>
    <row r="33" spans="1:7">
      <c r="A33" s="150">
        <v>68</v>
      </c>
      <c r="B33" s="720" t="s">
        <v>109</v>
      </c>
      <c r="C33" s="1015">
        <f t="shared" si="0"/>
        <v>0</v>
      </c>
      <c r="D33" s="380"/>
      <c r="E33" s="418"/>
      <c r="F33" s="334">
        <f t="shared" ca="1" si="1"/>
        <v>0</v>
      </c>
      <c r="G33" s="334">
        <f t="shared" ca="1" si="2"/>
        <v>0</v>
      </c>
    </row>
    <row r="34" spans="1:7" s="237" customFormat="1">
      <c r="A34" s="150">
        <v>69</v>
      </c>
      <c r="B34" s="720" t="s">
        <v>36</v>
      </c>
      <c r="C34" s="1015">
        <f t="shared" si="0"/>
        <v>0</v>
      </c>
      <c r="D34" s="380"/>
      <c r="E34" s="418"/>
      <c r="F34" s="334">
        <f t="shared" ca="1" si="1"/>
        <v>0</v>
      </c>
      <c r="G34" s="334">
        <f t="shared" ca="1" si="2"/>
        <v>0</v>
      </c>
    </row>
    <row r="35" spans="1:7" s="237" customFormat="1">
      <c r="A35" s="150">
        <v>70</v>
      </c>
      <c r="B35" s="720" t="s">
        <v>51</v>
      </c>
      <c r="C35" s="1015">
        <f t="shared" si="0"/>
        <v>0</v>
      </c>
      <c r="D35" s="380"/>
      <c r="E35" s="418"/>
      <c r="F35" s="334">
        <f t="shared" ca="1" si="1"/>
        <v>0</v>
      </c>
      <c r="G35" s="334">
        <f t="shared" ca="1" si="2"/>
        <v>0</v>
      </c>
    </row>
    <row r="36" spans="1:7" s="237" customFormat="1">
      <c r="A36" s="150">
        <v>71</v>
      </c>
      <c r="B36" s="720" t="s">
        <v>116</v>
      </c>
      <c r="C36" s="1015">
        <f t="shared" si="0"/>
        <v>0</v>
      </c>
      <c r="D36" s="380"/>
      <c r="E36" s="418"/>
      <c r="F36" s="334">
        <f t="shared" ca="1" si="1"/>
        <v>0</v>
      </c>
      <c r="G36" s="334">
        <f t="shared" ca="1" si="2"/>
        <v>0</v>
      </c>
    </row>
    <row r="37" spans="1:7" s="237" customFormat="1">
      <c r="A37" s="150">
        <v>72</v>
      </c>
      <c r="B37" s="631" t="s">
        <v>117</v>
      </c>
      <c r="C37" s="1015">
        <f t="shared" si="0"/>
        <v>0</v>
      </c>
      <c r="D37" s="380"/>
      <c r="E37" s="418"/>
      <c r="F37" s="334">
        <f t="shared" ca="1" si="1"/>
        <v>0</v>
      </c>
      <c r="G37" s="334">
        <f t="shared" ca="1" si="2"/>
        <v>0</v>
      </c>
    </row>
    <row r="38" spans="1:7" s="26" customFormat="1">
      <c r="A38" s="150">
        <v>73</v>
      </c>
      <c r="B38" s="631" t="s">
        <v>120</v>
      </c>
      <c r="C38" s="1015">
        <f t="shared" si="0"/>
        <v>0</v>
      </c>
      <c r="D38" s="380"/>
      <c r="E38" s="418"/>
      <c r="F38" s="334">
        <f t="shared" ca="1" si="1"/>
        <v>0</v>
      </c>
      <c r="G38" s="334">
        <f t="shared" ca="1" si="2"/>
        <v>0</v>
      </c>
    </row>
    <row r="39" spans="1:7" s="26" customFormat="1">
      <c r="A39" s="150">
        <v>74</v>
      </c>
      <c r="B39" s="631" t="s">
        <v>52</v>
      </c>
      <c r="C39" s="1015">
        <f t="shared" si="0"/>
        <v>0</v>
      </c>
      <c r="D39" s="380"/>
      <c r="E39" s="418"/>
      <c r="F39" s="334">
        <f t="shared" ca="1" si="1"/>
        <v>0</v>
      </c>
      <c r="G39" s="334">
        <f t="shared" ca="1" si="2"/>
        <v>0</v>
      </c>
    </row>
    <row r="40" spans="1:7" s="26" customFormat="1">
      <c r="A40" s="150">
        <v>90</v>
      </c>
      <c r="B40" s="631" t="s">
        <v>59</v>
      </c>
      <c r="C40" s="1015">
        <f t="shared" si="0"/>
        <v>0</v>
      </c>
      <c r="D40" s="380"/>
      <c r="E40" s="418"/>
      <c r="F40" s="334">
        <f t="shared" ca="1" si="1"/>
        <v>0</v>
      </c>
      <c r="G40" s="334">
        <f t="shared" ca="1" si="2"/>
        <v>0</v>
      </c>
    </row>
    <row r="41" spans="1:7" s="26" customFormat="1">
      <c r="A41" s="150">
        <v>91</v>
      </c>
      <c r="B41" s="631" t="s">
        <v>37</v>
      </c>
      <c r="C41" s="1015">
        <f t="shared" si="0"/>
        <v>0</v>
      </c>
      <c r="D41" s="380"/>
      <c r="E41" s="418"/>
      <c r="F41" s="334">
        <f t="shared" ca="1" si="1"/>
        <v>0</v>
      </c>
      <c r="G41" s="334">
        <f t="shared" ca="1" si="2"/>
        <v>0</v>
      </c>
    </row>
    <row r="42" spans="1:7" s="26" customFormat="1">
      <c r="A42" s="150">
        <v>92</v>
      </c>
      <c r="B42" s="631" t="s">
        <v>38</v>
      </c>
      <c r="C42" s="1015">
        <f t="shared" si="0"/>
        <v>0</v>
      </c>
      <c r="D42" s="380"/>
      <c r="E42" s="418"/>
      <c r="F42" s="334">
        <f t="shared" ca="1" si="1"/>
        <v>0</v>
      </c>
      <c r="G42" s="334">
        <f t="shared" ca="1" si="2"/>
        <v>0</v>
      </c>
    </row>
    <row r="43" spans="1:7" s="26" customFormat="1">
      <c r="A43" s="150">
        <v>95</v>
      </c>
      <c r="B43" s="720" t="s">
        <v>97</v>
      </c>
      <c r="C43" s="1015">
        <f t="shared" si="0"/>
        <v>0</v>
      </c>
      <c r="D43" s="380"/>
      <c r="E43" s="418"/>
      <c r="F43" s="334">
        <f t="shared" ca="1" si="1"/>
        <v>0</v>
      </c>
      <c r="G43" s="334">
        <f ca="1">ROUND(C43*F43,0)</f>
        <v>0</v>
      </c>
    </row>
    <row r="44" spans="1:7" s="26" customFormat="1" ht="13.5" thickBot="1">
      <c r="A44" s="42"/>
      <c r="B44" s="31" t="s">
        <v>54</v>
      </c>
      <c r="C44" s="151">
        <f>SUM(C15:C43)</f>
        <v>0</v>
      </c>
      <c r="D44" s="389"/>
      <c r="E44" s="306"/>
      <c r="F44" s="338">
        <f ca="1">SUM(F15:F43)</f>
        <v>0</v>
      </c>
      <c r="G44" s="338">
        <f ca="1">SUM(G15:G43)</f>
        <v>0</v>
      </c>
    </row>
    <row r="45" spans="1:7" s="26" customFormat="1" ht="13.5" thickTop="1">
      <c r="A45" s="42"/>
      <c r="B45" s="31"/>
      <c r="C45" s="175"/>
      <c r="D45" s="175"/>
      <c r="E45" s="308"/>
      <c r="F45" s="342"/>
      <c r="G45" s="342"/>
    </row>
    <row r="46" spans="1:7" s="26" customFormat="1">
      <c r="A46" s="42"/>
      <c r="B46" s="31" t="s">
        <v>478</v>
      </c>
      <c r="C46" s="175"/>
      <c r="D46" s="175"/>
      <c r="E46" s="307"/>
      <c r="F46" s="342">
        <f ca="1">IF(+F44&lt;&gt;'Uninsured OP Analysis Rev Codes'!D123,"                  Error",+F44)</f>
        <v>0</v>
      </c>
      <c r="G46" s="335">
        <f ca="1">+G44</f>
        <v>0</v>
      </c>
    </row>
    <row r="47" spans="1:7" s="26" customFormat="1">
      <c r="A47" s="34" t="s">
        <v>41</v>
      </c>
      <c r="B47" s="176" t="s">
        <v>447</v>
      </c>
      <c r="C47" s="177"/>
      <c r="D47" s="177"/>
      <c r="E47" s="309"/>
      <c r="F47" s="1129">
        <f ca="1">-F15</f>
        <v>0</v>
      </c>
      <c r="G47" s="1130"/>
    </row>
    <row r="48" spans="1:7" s="26" customFormat="1">
      <c r="A48" s="34" t="s">
        <v>41</v>
      </c>
      <c r="B48" s="176" t="s">
        <v>97</v>
      </c>
      <c r="C48" s="177"/>
      <c r="D48" s="177"/>
      <c r="E48" s="309"/>
      <c r="F48" s="1129">
        <f ca="1">-F43</f>
        <v>0</v>
      </c>
      <c r="G48" s="1129">
        <f ca="1">-G43</f>
        <v>0</v>
      </c>
    </row>
    <row r="49" spans="1:7" s="26" customFormat="1" ht="13.5" thickBot="1">
      <c r="A49" s="45"/>
      <c r="B49" s="31" t="s">
        <v>55</v>
      </c>
      <c r="C49" s="175"/>
      <c r="D49" s="175"/>
      <c r="E49" s="307"/>
      <c r="F49" s="338">
        <f ca="1">SUM(F46:F48)</f>
        <v>0</v>
      </c>
      <c r="G49" s="338">
        <f ca="1">SUM(G46:G48)</f>
        <v>0</v>
      </c>
    </row>
    <row r="50" spans="1:7" s="26" customFormat="1" ht="13.5" thickTop="1">
      <c r="A50" s="35"/>
      <c r="B50" s="30"/>
      <c r="C50" s="175"/>
      <c r="D50" s="175"/>
      <c r="E50" s="307"/>
      <c r="F50" s="335"/>
      <c r="G50" s="335"/>
    </row>
    <row r="51" spans="1:7" s="26" customFormat="1">
      <c r="A51" s="35"/>
      <c r="B51" s="30"/>
      <c r="C51" s="175"/>
      <c r="D51" s="175"/>
      <c r="E51" s="307"/>
      <c r="F51" s="335"/>
      <c r="G51" s="335"/>
    </row>
    <row r="52" spans="1:7" s="26" customFormat="1">
      <c r="A52" s="42"/>
      <c r="B52" s="31"/>
      <c r="C52" s="31"/>
      <c r="D52" s="31"/>
      <c r="E52" s="307"/>
      <c r="F52" s="342"/>
      <c r="G52" s="335"/>
    </row>
    <row r="53" spans="1:7" s="26" customFormat="1">
      <c r="A53" s="243"/>
      <c r="B53" s="243"/>
      <c r="C53" s="243"/>
      <c r="D53" s="243"/>
      <c r="E53" s="243"/>
      <c r="F53" s="16"/>
      <c r="G53" s="243"/>
    </row>
    <row r="54" spans="1:7" s="26" customFormat="1">
      <c r="A54" s="243"/>
      <c r="B54" s="243"/>
      <c r="C54" s="243"/>
      <c r="D54" s="243"/>
      <c r="E54" s="243"/>
      <c r="F54" s="243"/>
      <c r="G54" s="243"/>
    </row>
  </sheetData>
  <mergeCells count="1">
    <mergeCell ref="E11:G11"/>
  </mergeCells>
  <pageMargins left="0.5" right="0.5" top="0.5" bottom="0.75" header="0.3" footer="0.3"/>
  <pageSetup scale="94" orientation="portrait" r:id="rId1"/>
  <headerFooter>
    <oddFooter>&amp;L&amp;F &amp;A, &amp;P / &amp;N&amp;RRev. 7/08/2015</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BB6D59D2-ABE8-4E9C-B18E-94239F001821}">
            <xm:f>'Uninsured OP Analysis Rev Codes'!$D$123</xm:f>
            <x14:dxf>
              <font>
                <b/>
                <i val="0"/>
                <color theme="0"/>
              </font>
              <fill>
                <patternFill>
                  <bgColor rgb="FFFF0000"/>
                </patternFill>
              </fill>
            </x14:dxf>
          </x14:cfRule>
          <xm:sqref>F46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44"/>
  <sheetViews>
    <sheetView workbookViewId="0"/>
  </sheetViews>
  <sheetFormatPr defaultColWidth="9.140625" defaultRowHeight="15"/>
  <cols>
    <col min="1" max="1" width="18.5703125" style="529" customWidth="1"/>
    <col min="2" max="2" width="13.7109375" style="529" customWidth="1"/>
    <col min="3" max="3" width="21.42578125" style="529" customWidth="1"/>
    <col min="4" max="4" width="14.28515625" style="529" customWidth="1"/>
    <col min="5" max="5" width="20.85546875" style="529" customWidth="1"/>
    <col min="6" max="16384" width="9.140625" style="529"/>
  </cols>
  <sheetData>
    <row r="1" spans="1:5" ht="15.75">
      <c r="A1" s="101" t="s">
        <v>8</v>
      </c>
      <c r="B1" s="103" t="str">
        <f>'Summary cost &amp; pymt per CMS '!B3:G3</f>
        <v>Hospital Name</v>
      </c>
      <c r="C1" s="144"/>
      <c r="D1" s="210"/>
      <c r="E1" s="210"/>
    </row>
    <row r="2" spans="1:5" ht="15.75">
      <c r="A2" s="101" t="s">
        <v>9</v>
      </c>
      <c r="B2" s="124" t="str">
        <f>'Summary cost &amp; pymt per CMS '!B4:G4</f>
        <v>7 digit Medicaid #</v>
      </c>
      <c r="C2" s="100"/>
      <c r="D2" s="153"/>
      <c r="E2" s="153"/>
    </row>
    <row r="3" spans="1:5" ht="15.75">
      <c r="A3" s="101" t="s">
        <v>163</v>
      </c>
      <c r="B3" s="427" t="s">
        <v>195</v>
      </c>
      <c r="C3" s="428" t="s">
        <v>164</v>
      </c>
      <c r="D3" s="427" t="s">
        <v>195</v>
      </c>
      <c r="E3" s="14"/>
    </row>
    <row r="4" spans="1:5">
      <c r="A4" s="93"/>
      <c r="B4" s="93"/>
    </row>
    <row r="5" spans="1:5">
      <c r="A5" s="136" t="s">
        <v>501</v>
      </c>
      <c r="B5" s="136"/>
      <c r="E5" s="377"/>
    </row>
    <row r="6" spans="1:5" ht="15.75" thickBot="1">
      <c r="A6" s="93"/>
      <c r="B6" s="93"/>
    </row>
    <row r="7" spans="1:5" ht="21.75" thickTop="1" thickBot="1">
      <c r="A7" s="1139" t="s">
        <v>269</v>
      </c>
      <c r="B7" s="1302" t="s">
        <v>504</v>
      </c>
      <c r="C7" s="1303"/>
      <c r="D7" s="1303"/>
      <c r="E7" s="1304"/>
    </row>
    <row r="8" spans="1:5" ht="16.5" thickTop="1" thickBot="1">
      <c r="A8" s="93"/>
      <c r="B8" s="1305"/>
      <c r="C8" s="1306"/>
      <c r="D8" s="1306"/>
      <c r="E8" s="1307"/>
    </row>
    <row r="9" spans="1:5">
      <c r="A9" s="93"/>
      <c r="B9" s="93"/>
      <c r="C9" s="149"/>
      <c r="D9" s="149"/>
    </row>
    <row r="10" spans="1:5">
      <c r="A10" s="93"/>
      <c r="B10" s="93"/>
      <c r="C10" s="149"/>
      <c r="D10" s="1268" t="s">
        <v>446</v>
      </c>
      <c r="E10" s="1270"/>
    </row>
    <row r="11" spans="1:5">
      <c r="A11" s="93"/>
      <c r="B11" s="93"/>
      <c r="C11" s="125"/>
      <c r="D11" s="125"/>
    </row>
    <row r="12" spans="1:5">
      <c r="D12" s="268"/>
      <c r="E12" s="268"/>
    </row>
    <row r="13" spans="1:5" ht="27.75" customHeight="1">
      <c r="A13" s="122" t="s">
        <v>161</v>
      </c>
      <c r="B13" s="435" t="s">
        <v>168</v>
      </c>
      <c r="C13" s="120" t="s">
        <v>64</v>
      </c>
      <c r="D13" s="369" t="s">
        <v>19</v>
      </c>
      <c r="E13" s="271" t="s">
        <v>111</v>
      </c>
    </row>
    <row r="14" spans="1:5" ht="11.25" customHeight="1">
      <c r="A14" s="128"/>
      <c r="B14" s="128"/>
      <c r="C14" s="129"/>
      <c r="D14" s="370"/>
      <c r="E14" s="311"/>
    </row>
    <row r="15" spans="1:5">
      <c r="A15" s="128" t="s">
        <v>93</v>
      </c>
      <c r="B15" s="128"/>
      <c r="C15" s="129"/>
      <c r="D15" s="371"/>
      <c r="E15" s="311"/>
    </row>
    <row r="16" spans="1:5">
      <c r="A16" s="130">
        <f t="shared" ref="A16:A26" si="0">VLOOKUP($C16,Crosswalk,4,FALSE)</f>
        <v>0</v>
      </c>
      <c r="B16" s="367"/>
      <c r="C16" s="13">
        <v>110</v>
      </c>
      <c r="D16" s="524"/>
      <c r="E16" s="1127">
        <v>0</v>
      </c>
    </row>
    <row r="17" spans="1:5">
      <c r="A17" s="130">
        <f t="shared" si="0"/>
        <v>0</v>
      </c>
      <c r="B17" s="367"/>
      <c r="C17" s="13">
        <v>111</v>
      </c>
      <c r="D17" s="524"/>
      <c r="E17" s="1127">
        <v>0</v>
      </c>
    </row>
    <row r="18" spans="1:5">
      <c r="A18" s="130">
        <f t="shared" si="0"/>
        <v>0</v>
      </c>
      <c r="B18" s="367"/>
      <c r="C18" s="13">
        <v>112</v>
      </c>
      <c r="D18" s="524"/>
      <c r="E18" s="1127">
        <v>0</v>
      </c>
    </row>
    <row r="19" spans="1:5">
      <c r="A19" s="130">
        <f t="shared" si="0"/>
        <v>0</v>
      </c>
      <c r="B19" s="367"/>
      <c r="C19" s="13">
        <v>113</v>
      </c>
      <c r="D19" s="524"/>
      <c r="E19" s="1127">
        <v>0</v>
      </c>
    </row>
    <row r="20" spans="1:5">
      <c r="A20" s="130">
        <f t="shared" si="0"/>
        <v>0</v>
      </c>
      <c r="B20" s="367"/>
      <c r="C20" s="13">
        <v>117</v>
      </c>
      <c r="D20" s="524"/>
      <c r="E20" s="1127">
        <v>0</v>
      </c>
    </row>
    <row r="21" spans="1:5">
      <c r="A21" s="130">
        <f t="shared" si="0"/>
        <v>0</v>
      </c>
      <c r="B21" s="367"/>
      <c r="C21" s="13">
        <v>171</v>
      </c>
      <c r="D21" s="524"/>
      <c r="E21" s="1127">
        <v>0</v>
      </c>
    </row>
    <row r="22" spans="1:5">
      <c r="A22" s="130">
        <f t="shared" si="0"/>
        <v>0</v>
      </c>
      <c r="B22" s="367"/>
      <c r="C22" s="13">
        <v>172</v>
      </c>
      <c r="D22" s="524"/>
      <c r="E22" s="1127">
        <v>0</v>
      </c>
    </row>
    <row r="23" spans="1:5">
      <c r="A23" s="130">
        <f t="shared" si="0"/>
        <v>0</v>
      </c>
      <c r="B23" s="367"/>
      <c r="C23" s="13">
        <v>174</v>
      </c>
      <c r="D23" s="524"/>
      <c r="E23" s="1127">
        <v>0</v>
      </c>
    </row>
    <row r="24" spans="1:5">
      <c r="A24" s="130">
        <f t="shared" si="0"/>
        <v>0</v>
      </c>
      <c r="B24" s="367"/>
      <c r="C24" s="13">
        <v>200</v>
      </c>
      <c r="D24" s="524"/>
      <c r="E24" s="1127">
        <v>0</v>
      </c>
    </row>
    <row r="25" spans="1:5">
      <c r="A25" s="130">
        <f t="shared" si="0"/>
        <v>0</v>
      </c>
      <c r="B25" s="367"/>
      <c r="C25" s="13">
        <v>203</v>
      </c>
      <c r="D25" s="524"/>
      <c r="E25" s="1127">
        <v>0</v>
      </c>
    </row>
    <row r="26" spans="1:5">
      <c r="A26" s="130">
        <f t="shared" si="0"/>
        <v>0</v>
      </c>
      <c r="B26" s="378"/>
      <c r="C26" s="13">
        <v>206</v>
      </c>
      <c r="D26" s="522"/>
      <c r="E26" s="1128">
        <v>0</v>
      </c>
    </row>
    <row r="27" spans="1:5" s="136" customFormat="1" ht="14.25">
      <c r="A27" s="137" t="s">
        <v>89</v>
      </c>
      <c r="B27" s="137"/>
      <c r="C27" s="525"/>
      <c r="D27" s="372">
        <f>SUM(D16:D26)</f>
        <v>0</v>
      </c>
      <c r="E27" s="1067">
        <f>SUM(E16:E26)</f>
        <v>0</v>
      </c>
    </row>
    <row r="28" spans="1:5" s="93" customFormat="1" ht="14.25">
      <c r="A28" s="526"/>
      <c r="B28" s="526"/>
      <c r="C28" s="134"/>
      <c r="D28" s="526"/>
      <c r="E28" s="1067"/>
    </row>
    <row r="29" spans="1:5" s="211" customFormat="1" ht="22.5">
      <c r="A29" s="377" t="s">
        <v>94</v>
      </c>
      <c r="B29" s="435" t="s">
        <v>168</v>
      </c>
      <c r="C29" s="120" t="s">
        <v>64</v>
      </c>
      <c r="D29" s="526"/>
      <c r="E29" s="1068"/>
    </row>
    <row r="30" spans="1:5">
      <c r="A30" s="130">
        <f t="shared" ref="A30:A61" si="1">VLOOKUP($C30,Crosswalk,4,FALSE)</f>
        <v>0</v>
      </c>
      <c r="B30" s="367"/>
      <c r="C30" s="13">
        <v>250</v>
      </c>
      <c r="D30" s="374"/>
      <c r="E30" s="1127">
        <v>0</v>
      </c>
    </row>
    <row r="31" spans="1:5">
      <c r="A31" s="130">
        <f t="shared" si="1"/>
        <v>0</v>
      </c>
      <c r="B31" s="367"/>
      <c r="C31" s="13">
        <v>258</v>
      </c>
      <c r="D31" s="374"/>
      <c r="E31" s="1127">
        <v>0</v>
      </c>
    </row>
    <row r="32" spans="1:5">
      <c r="A32" s="130">
        <f t="shared" si="1"/>
        <v>0</v>
      </c>
      <c r="B32" s="367"/>
      <c r="C32" s="13">
        <v>259</v>
      </c>
      <c r="D32" s="374"/>
      <c r="E32" s="1127">
        <v>0</v>
      </c>
    </row>
    <row r="33" spans="1:5">
      <c r="A33" s="130">
        <f t="shared" si="1"/>
        <v>0</v>
      </c>
      <c r="B33" s="367"/>
      <c r="C33" s="13">
        <v>260</v>
      </c>
      <c r="D33" s="374"/>
      <c r="E33" s="1127">
        <v>0</v>
      </c>
    </row>
    <row r="34" spans="1:5">
      <c r="A34" s="130">
        <f t="shared" si="1"/>
        <v>0</v>
      </c>
      <c r="B34" s="367"/>
      <c r="C34" s="13">
        <v>270</v>
      </c>
      <c r="D34" s="374"/>
      <c r="E34" s="1127">
        <v>0</v>
      </c>
    </row>
    <row r="35" spans="1:5">
      <c r="A35" s="130">
        <f t="shared" si="1"/>
        <v>0</v>
      </c>
      <c r="B35" s="367"/>
      <c r="C35" s="13">
        <v>271</v>
      </c>
      <c r="D35" s="374"/>
      <c r="E35" s="1127">
        <v>0</v>
      </c>
    </row>
    <row r="36" spans="1:5">
      <c r="A36" s="130">
        <f t="shared" si="1"/>
        <v>0</v>
      </c>
      <c r="B36" s="367"/>
      <c r="C36" s="13">
        <v>272</v>
      </c>
      <c r="D36" s="374"/>
      <c r="E36" s="1127">
        <v>0</v>
      </c>
    </row>
    <row r="37" spans="1:5">
      <c r="A37" s="130">
        <f t="shared" si="1"/>
        <v>0</v>
      </c>
      <c r="B37" s="367"/>
      <c r="C37" s="13">
        <v>274</v>
      </c>
      <c r="D37" s="374"/>
      <c r="E37" s="1127">
        <v>0</v>
      </c>
    </row>
    <row r="38" spans="1:5">
      <c r="A38" s="130">
        <f t="shared" si="1"/>
        <v>0</v>
      </c>
      <c r="B38" s="367"/>
      <c r="C38" s="13">
        <v>275</v>
      </c>
      <c r="D38" s="374"/>
      <c r="E38" s="1127">
        <v>0</v>
      </c>
    </row>
    <row r="39" spans="1:5">
      <c r="A39" s="130">
        <f t="shared" si="1"/>
        <v>0</v>
      </c>
      <c r="B39" s="367"/>
      <c r="C39" s="13">
        <v>276</v>
      </c>
      <c r="D39" s="374"/>
      <c r="E39" s="1127">
        <v>0</v>
      </c>
    </row>
    <row r="40" spans="1:5">
      <c r="A40" s="130">
        <f t="shared" si="1"/>
        <v>0</v>
      </c>
      <c r="B40" s="367"/>
      <c r="C40" s="13">
        <v>278</v>
      </c>
      <c r="D40" s="374"/>
      <c r="E40" s="1127">
        <v>0</v>
      </c>
    </row>
    <row r="41" spans="1:5">
      <c r="A41" s="130">
        <f t="shared" si="1"/>
        <v>0</v>
      </c>
      <c r="B41" s="367"/>
      <c r="C41" s="13">
        <v>300</v>
      </c>
      <c r="D41" s="374"/>
      <c r="E41" s="1127">
        <v>0</v>
      </c>
    </row>
    <row r="42" spans="1:5">
      <c r="A42" s="130">
        <f t="shared" si="1"/>
        <v>0</v>
      </c>
      <c r="B42" s="367"/>
      <c r="C42" s="13">
        <v>301</v>
      </c>
      <c r="D42" s="374"/>
      <c r="E42" s="1127">
        <v>0</v>
      </c>
    </row>
    <row r="43" spans="1:5">
      <c r="A43" s="130">
        <f t="shared" si="1"/>
        <v>0</v>
      </c>
      <c r="B43" s="367"/>
      <c r="C43" s="13">
        <v>302</v>
      </c>
      <c r="D43" s="374"/>
      <c r="E43" s="1127">
        <v>0</v>
      </c>
    </row>
    <row r="44" spans="1:5">
      <c r="A44" s="130">
        <f t="shared" si="1"/>
        <v>0</v>
      </c>
      <c r="B44" s="367"/>
      <c r="C44" s="13">
        <v>305</v>
      </c>
      <c r="D44" s="374"/>
      <c r="E44" s="1127">
        <v>0</v>
      </c>
    </row>
    <row r="45" spans="1:5">
      <c r="A45" s="130">
        <f t="shared" si="1"/>
        <v>0</v>
      </c>
      <c r="B45" s="367"/>
      <c r="C45" s="13">
        <v>306</v>
      </c>
      <c r="D45" s="374"/>
      <c r="E45" s="1127">
        <v>0</v>
      </c>
    </row>
    <row r="46" spans="1:5">
      <c r="A46" s="130">
        <f t="shared" si="1"/>
        <v>0</v>
      </c>
      <c r="B46" s="367"/>
      <c r="C46" s="13">
        <v>307</v>
      </c>
      <c r="D46" s="374"/>
      <c r="E46" s="1127">
        <v>0</v>
      </c>
    </row>
    <row r="47" spans="1:5">
      <c r="A47" s="130">
        <f t="shared" si="1"/>
        <v>0</v>
      </c>
      <c r="B47" s="367"/>
      <c r="C47" s="13">
        <v>309</v>
      </c>
      <c r="D47" s="374"/>
      <c r="E47" s="1127">
        <v>0</v>
      </c>
    </row>
    <row r="48" spans="1:5">
      <c r="A48" s="130">
        <f t="shared" si="1"/>
        <v>0</v>
      </c>
      <c r="B48" s="367"/>
      <c r="C48" s="13">
        <v>310</v>
      </c>
      <c r="D48" s="374"/>
      <c r="E48" s="1127">
        <v>0</v>
      </c>
    </row>
    <row r="49" spans="1:5">
      <c r="A49" s="130">
        <f t="shared" si="1"/>
        <v>0</v>
      </c>
      <c r="B49" s="367"/>
      <c r="C49" s="13">
        <v>320</v>
      </c>
      <c r="D49" s="374"/>
      <c r="E49" s="1127">
        <v>0</v>
      </c>
    </row>
    <row r="50" spans="1:5">
      <c r="A50" s="130">
        <f t="shared" si="1"/>
        <v>0</v>
      </c>
      <c r="B50" s="367"/>
      <c r="C50" s="13">
        <v>322</v>
      </c>
      <c r="D50" s="374"/>
      <c r="E50" s="1127">
        <v>0</v>
      </c>
    </row>
    <row r="51" spans="1:5">
      <c r="A51" s="130">
        <f t="shared" si="1"/>
        <v>0</v>
      </c>
      <c r="B51" s="367"/>
      <c r="C51" s="13">
        <v>323</v>
      </c>
      <c r="D51" s="374"/>
      <c r="E51" s="1127">
        <v>0</v>
      </c>
    </row>
    <row r="52" spans="1:5">
      <c r="A52" s="130">
        <f t="shared" si="1"/>
        <v>0</v>
      </c>
      <c r="B52" s="367"/>
      <c r="C52" s="13">
        <v>324</v>
      </c>
      <c r="D52" s="374"/>
      <c r="E52" s="1127">
        <v>0</v>
      </c>
    </row>
    <row r="53" spans="1:5">
      <c r="A53" s="130">
        <f t="shared" si="1"/>
        <v>0</v>
      </c>
      <c r="B53" s="367"/>
      <c r="C53" s="13">
        <v>329</v>
      </c>
      <c r="D53" s="374"/>
      <c r="E53" s="1127">
        <v>0</v>
      </c>
    </row>
    <row r="54" spans="1:5">
      <c r="A54" s="130">
        <f t="shared" si="1"/>
        <v>0</v>
      </c>
      <c r="B54" s="367"/>
      <c r="C54" s="13">
        <v>331</v>
      </c>
      <c r="D54" s="374"/>
      <c r="E54" s="1127">
        <v>0</v>
      </c>
    </row>
    <row r="55" spans="1:5">
      <c r="A55" s="130">
        <f t="shared" si="1"/>
        <v>0</v>
      </c>
      <c r="B55" s="367"/>
      <c r="C55" s="13">
        <v>333</v>
      </c>
      <c r="D55" s="374"/>
      <c r="E55" s="1127">
        <v>0</v>
      </c>
    </row>
    <row r="56" spans="1:5">
      <c r="A56" s="130">
        <f t="shared" si="1"/>
        <v>0</v>
      </c>
      <c r="B56" s="367"/>
      <c r="C56" s="13">
        <v>335</v>
      </c>
      <c r="D56" s="374"/>
      <c r="E56" s="1127">
        <v>0</v>
      </c>
    </row>
    <row r="57" spans="1:5">
      <c r="A57" s="130">
        <f t="shared" si="1"/>
        <v>0</v>
      </c>
      <c r="B57" s="367"/>
      <c r="C57" s="13">
        <v>341</v>
      </c>
      <c r="D57" s="374"/>
      <c r="E57" s="1127">
        <v>0</v>
      </c>
    </row>
    <row r="58" spans="1:5">
      <c r="A58" s="130">
        <f t="shared" si="1"/>
        <v>0</v>
      </c>
      <c r="B58" s="367"/>
      <c r="C58" s="13">
        <v>342</v>
      </c>
      <c r="D58" s="374"/>
      <c r="E58" s="1127">
        <v>0</v>
      </c>
    </row>
    <row r="59" spans="1:5">
      <c r="A59" s="130">
        <f t="shared" si="1"/>
        <v>0</v>
      </c>
      <c r="B59" s="367"/>
      <c r="C59" s="13">
        <v>343</v>
      </c>
      <c r="D59" s="374"/>
      <c r="E59" s="1127">
        <v>0</v>
      </c>
    </row>
    <row r="60" spans="1:5">
      <c r="A60" s="130">
        <f t="shared" si="1"/>
        <v>0</v>
      </c>
      <c r="B60" s="367"/>
      <c r="C60" s="13">
        <v>344</v>
      </c>
      <c r="D60" s="374"/>
      <c r="E60" s="1127">
        <v>0</v>
      </c>
    </row>
    <row r="61" spans="1:5">
      <c r="A61" s="130">
        <f t="shared" si="1"/>
        <v>0</v>
      </c>
      <c r="B61" s="367"/>
      <c r="C61" s="13">
        <v>350</v>
      </c>
      <c r="D61" s="374"/>
      <c r="E61" s="1127">
        <v>0</v>
      </c>
    </row>
    <row r="62" spans="1:5">
      <c r="A62" s="130">
        <f t="shared" ref="A62:A93" si="2">VLOOKUP($C62,Crosswalk,4,FALSE)</f>
        <v>0</v>
      </c>
      <c r="B62" s="367"/>
      <c r="C62" s="13">
        <v>351</v>
      </c>
      <c r="D62" s="374"/>
      <c r="E62" s="1127">
        <v>0</v>
      </c>
    </row>
    <row r="63" spans="1:5">
      <c r="A63" s="130">
        <f t="shared" si="2"/>
        <v>0</v>
      </c>
      <c r="B63" s="367"/>
      <c r="C63" s="13">
        <v>352</v>
      </c>
      <c r="D63" s="374"/>
      <c r="E63" s="1127">
        <v>0</v>
      </c>
    </row>
    <row r="64" spans="1:5">
      <c r="A64" s="130">
        <f t="shared" si="2"/>
        <v>0</v>
      </c>
      <c r="B64" s="367"/>
      <c r="C64" s="13">
        <v>359</v>
      </c>
      <c r="D64" s="374"/>
      <c r="E64" s="1127">
        <v>0</v>
      </c>
    </row>
    <row r="65" spans="1:5">
      <c r="A65" s="130">
        <f t="shared" si="2"/>
        <v>0</v>
      </c>
      <c r="B65" s="367"/>
      <c r="C65" s="13">
        <v>360</v>
      </c>
      <c r="D65" s="374"/>
      <c r="E65" s="1127">
        <v>0</v>
      </c>
    </row>
    <row r="66" spans="1:5">
      <c r="A66" s="130">
        <f t="shared" si="2"/>
        <v>0</v>
      </c>
      <c r="B66" s="367"/>
      <c r="C66" s="13">
        <v>361</v>
      </c>
      <c r="D66" s="374"/>
      <c r="E66" s="1127">
        <v>0</v>
      </c>
    </row>
    <row r="67" spans="1:5">
      <c r="A67" s="130">
        <f t="shared" si="2"/>
        <v>0</v>
      </c>
      <c r="B67" s="367"/>
      <c r="C67" s="13">
        <v>370</v>
      </c>
      <c r="D67" s="374"/>
      <c r="E67" s="1127">
        <v>0</v>
      </c>
    </row>
    <row r="68" spans="1:5">
      <c r="A68" s="130">
        <f t="shared" si="2"/>
        <v>0</v>
      </c>
      <c r="B68" s="367"/>
      <c r="C68" s="13">
        <v>390</v>
      </c>
      <c r="D68" s="374"/>
      <c r="E68" s="1127">
        <v>0</v>
      </c>
    </row>
    <row r="69" spans="1:5">
      <c r="A69" s="130">
        <f t="shared" si="2"/>
        <v>0</v>
      </c>
      <c r="B69" s="367"/>
      <c r="C69" s="13">
        <v>391</v>
      </c>
      <c r="D69" s="374"/>
      <c r="E69" s="1127">
        <v>0</v>
      </c>
    </row>
    <row r="70" spans="1:5">
      <c r="A70" s="130">
        <f t="shared" si="2"/>
        <v>0</v>
      </c>
      <c r="B70" s="367"/>
      <c r="C70" s="13">
        <v>401</v>
      </c>
      <c r="D70" s="374"/>
      <c r="E70" s="1127">
        <v>0</v>
      </c>
    </row>
    <row r="71" spans="1:5">
      <c r="A71" s="130">
        <f t="shared" si="2"/>
        <v>0</v>
      </c>
      <c r="B71" s="367"/>
      <c r="C71" s="13">
        <v>402</v>
      </c>
      <c r="D71" s="374"/>
      <c r="E71" s="1127">
        <v>0</v>
      </c>
    </row>
    <row r="72" spans="1:5">
      <c r="A72" s="130">
        <f t="shared" si="2"/>
        <v>0</v>
      </c>
      <c r="B72" s="367"/>
      <c r="C72" s="13">
        <v>403</v>
      </c>
      <c r="D72" s="374"/>
      <c r="E72" s="1127">
        <v>0</v>
      </c>
    </row>
    <row r="73" spans="1:5">
      <c r="A73" s="130">
        <f t="shared" si="2"/>
        <v>0</v>
      </c>
      <c r="B73" s="367"/>
      <c r="C73" s="13">
        <v>404</v>
      </c>
      <c r="D73" s="374"/>
      <c r="E73" s="1127">
        <v>0</v>
      </c>
    </row>
    <row r="74" spans="1:5">
      <c r="A74" s="130">
        <f t="shared" si="2"/>
        <v>0</v>
      </c>
      <c r="B74" s="367"/>
      <c r="C74" s="13">
        <v>410</v>
      </c>
      <c r="D74" s="374"/>
      <c r="E74" s="1127">
        <v>0</v>
      </c>
    </row>
    <row r="75" spans="1:5">
      <c r="A75" s="130">
        <f t="shared" si="2"/>
        <v>0</v>
      </c>
      <c r="B75" s="367"/>
      <c r="C75" s="13">
        <v>413</v>
      </c>
      <c r="D75" s="374"/>
      <c r="E75" s="1127">
        <v>0</v>
      </c>
    </row>
    <row r="76" spans="1:5">
      <c r="A76" s="130">
        <f t="shared" si="2"/>
        <v>0</v>
      </c>
      <c r="B76" s="367"/>
      <c r="C76" s="13">
        <v>420</v>
      </c>
      <c r="D76" s="374"/>
      <c r="E76" s="1127">
        <v>0</v>
      </c>
    </row>
    <row r="77" spans="1:5">
      <c r="A77" s="130">
        <f t="shared" si="2"/>
        <v>0</v>
      </c>
      <c r="B77" s="367"/>
      <c r="C77" s="13">
        <v>424</v>
      </c>
      <c r="D77" s="374"/>
      <c r="E77" s="1127">
        <v>0</v>
      </c>
    </row>
    <row r="78" spans="1:5">
      <c r="A78" s="130">
        <f t="shared" si="2"/>
        <v>0</v>
      </c>
      <c r="B78" s="367"/>
      <c r="C78" s="13">
        <v>430</v>
      </c>
      <c r="D78" s="374"/>
      <c r="E78" s="1127">
        <v>0</v>
      </c>
    </row>
    <row r="79" spans="1:5">
      <c r="A79" s="130">
        <f t="shared" si="2"/>
        <v>0</v>
      </c>
      <c r="B79" s="367"/>
      <c r="C79" s="13">
        <v>434</v>
      </c>
      <c r="D79" s="374"/>
      <c r="E79" s="1127">
        <v>0</v>
      </c>
    </row>
    <row r="80" spans="1:5">
      <c r="A80" s="130">
        <f t="shared" si="2"/>
        <v>0</v>
      </c>
      <c r="B80" s="367"/>
      <c r="C80" s="13">
        <v>440</v>
      </c>
      <c r="D80" s="374"/>
      <c r="E80" s="1127">
        <v>0</v>
      </c>
    </row>
    <row r="81" spans="1:5">
      <c r="A81" s="130">
        <f t="shared" si="2"/>
        <v>0</v>
      </c>
      <c r="B81" s="367"/>
      <c r="C81" s="13">
        <v>444</v>
      </c>
      <c r="D81" s="374"/>
      <c r="E81" s="1127">
        <v>0</v>
      </c>
    </row>
    <row r="82" spans="1:5">
      <c r="A82" s="130">
        <f t="shared" si="2"/>
        <v>0</v>
      </c>
      <c r="B82" s="367"/>
      <c r="C82" s="13">
        <v>450</v>
      </c>
      <c r="D82" s="374"/>
      <c r="E82" s="1127">
        <v>0</v>
      </c>
    </row>
    <row r="83" spans="1:5">
      <c r="A83" s="130">
        <f t="shared" si="2"/>
        <v>0</v>
      </c>
      <c r="B83" s="367"/>
      <c r="C83" s="13">
        <v>460</v>
      </c>
      <c r="D83" s="374"/>
      <c r="E83" s="1127">
        <v>0</v>
      </c>
    </row>
    <row r="84" spans="1:5">
      <c r="A84" s="130">
        <f t="shared" si="2"/>
        <v>0</v>
      </c>
      <c r="B84" s="367"/>
      <c r="C84" s="13">
        <v>470</v>
      </c>
      <c r="D84" s="374"/>
      <c r="E84" s="1127">
        <v>0</v>
      </c>
    </row>
    <row r="85" spans="1:5">
      <c r="A85" s="130">
        <f t="shared" si="2"/>
        <v>0</v>
      </c>
      <c r="B85" s="367"/>
      <c r="C85" s="13">
        <v>471</v>
      </c>
      <c r="D85" s="374"/>
      <c r="E85" s="1127">
        <v>0</v>
      </c>
    </row>
    <row r="86" spans="1:5">
      <c r="A86" s="130">
        <f t="shared" si="2"/>
        <v>0</v>
      </c>
      <c r="B86" s="367"/>
      <c r="C86" s="13">
        <v>480</v>
      </c>
      <c r="D86" s="374"/>
      <c r="E86" s="1127">
        <v>0</v>
      </c>
    </row>
    <row r="87" spans="1:5">
      <c r="A87" s="130">
        <f t="shared" si="2"/>
        <v>0</v>
      </c>
      <c r="B87" s="367"/>
      <c r="C87" s="13">
        <v>481</v>
      </c>
      <c r="D87" s="374"/>
      <c r="E87" s="1127">
        <v>0</v>
      </c>
    </row>
    <row r="88" spans="1:5">
      <c r="A88" s="130">
        <f t="shared" si="2"/>
        <v>0</v>
      </c>
      <c r="B88" s="367"/>
      <c r="C88" s="13">
        <v>482</v>
      </c>
      <c r="D88" s="374"/>
      <c r="E88" s="1127">
        <v>0</v>
      </c>
    </row>
    <row r="89" spans="1:5">
      <c r="A89" s="130">
        <f t="shared" si="2"/>
        <v>0</v>
      </c>
      <c r="B89" s="367"/>
      <c r="C89" s="13">
        <v>490</v>
      </c>
      <c r="D89" s="374"/>
      <c r="E89" s="1127">
        <v>0</v>
      </c>
    </row>
    <row r="90" spans="1:5">
      <c r="A90" s="130">
        <f t="shared" si="2"/>
        <v>0</v>
      </c>
      <c r="B90" s="367"/>
      <c r="C90" s="13">
        <v>510</v>
      </c>
      <c r="D90" s="374"/>
      <c r="E90" s="1127">
        <v>0</v>
      </c>
    </row>
    <row r="91" spans="1:5">
      <c r="A91" s="130">
        <f t="shared" si="2"/>
        <v>0</v>
      </c>
      <c r="B91" s="367"/>
      <c r="C91" s="13">
        <v>540</v>
      </c>
      <c r="D91" s="374"/>
      <c r="E91" s="1127">
        <v>0</v>
      </c>
    </row>
    <row r="92" spans="1:5">
      <c r="A92" s="130">
        <f t="shared" si="2"/>
        <v>0</v>
      </c>
      <c r="B92" s="367"/>
      <c r="C92" s="13">
        <v>610</v>
      </c>
      <c r="D92" s="374"/>
      <c r="E92" s="1127">
        <v>0</v>
      </c>
    </row>
    <row r="93" spans="1:5">
      <c r="A93" s="130">
        <f t="shared" si="2"/>
        <v>0</v>
      </c>
      <c r="B93" s="433"/>
      <c r="C93" s="232">
        <v>611</v>
      </c>
      <c r="D93" s="521"/>
      <c r="E93" s="1127">
        <v>0</v>
      </c>
    </row>
    <row r="94" spans="1:5">
      <c r="A94" s="130">
        <f t="shared" ref="A94:A123" si="3">VLOOKUP($C94,Crosswalk,4,FALSE)</f>
        <v>0</v>
      </c>
      <c r="B94" s="433"/>
      <c r="C94" s="232">
        <v>612</v>
      </c>
      <c r="D94" s="521"/>
      <c r="E94" s="1127">
        <v>0</v>
      </c>
    </row>
    <row r="95" spans="1:5">
      <c r="A95" s="130">
        <f t="shared" si="3"/>
        <v>0</v>
      </c>
      <c r="B95" s="433"/>
      <c r="C95" s="232">
        <v>618</v>
      </c>
      <c r="D95" s="521"/>
      <c r="E95" s="1127">
        <v>0</v>
      </c>
    </row>
    <row r="96" spans="1:5">
      <c r="A96" s="130">
        <f t="shared" si="3"/>
        <v>0</v>
      </c>
      <c r="B96" s="433"/>
      <c r="C96" s="232">
        <v>634</v>
      </c>
      <c r="D96" s="521"/>
      <c r="E96" s="1127">
        <v>0</v>
      </c>
    </row>
    <row r="97" spans="1:5">
      <c r="A97" s="130">
        <f t="shared" si="3"/>
        <v>0</v>
      </c>
      <c r="B97" s="433"/>
      <c r="C97" s="232">
        <v>635</v>
      </c>
      <c r="D97" s="521"/>
      <c r="E97" s="1127">
        <v>0</v>
      </c>
    </row>
    <row r="98" spans="1:5">
      <c r="A98" s="130">
        <f t="shared" si="3"/>
        <v>0</v>
      </c>
      <c r="B98" s="433"/>
      <c r="C98" s="232">
        <v>636</v>
      </c>
      <c r="D98" s="521"/>
      <c r="E98" s="1127">
        <v>0</v>
      </c>
    </row>
    <row r="99" spans="1:5">
      <c r="A99" s="130">
        <f t="shared" si="3"/>
        <v>0</v>
      </c>
      <c r="B99" s="433"/>
      <c r="C99" s="232">
        <v>637</v>
      </c>
      <c r="D99" s="521"/>
      <c r="E99" s="1127">
        <v>0</v>
      </c>
    </row>
    <row r="100" spans="1:5">
      <c r="A100" s="130">
        <f t="shared" si="3"/>
        <v>0</v>
      </c>
      <c r="B100" s="433"/>
      <c r="C100" s="232">
        <v>710</v>
      </c>
      <c r="D100" s="521"/>
      <c r="E100" s="1127">
        <v>0</v>
      </c>
    </row>
    <row r="101" spans="1:5">
      <c r="A101" s="130">
        <f t="shared" si="3"/>
        <v>0</v>
      </c>
      <c r="B101" s="433"/>
      <c r="C101" s="232">
        <v>720</v>
      </c>
      <c r="D101" s="521"/>
      <c r="E101" s="1127">
        <v>0</v>
      </c>
    </row>
    <row r="102" spans="1:5">
      <c r="A102" s="130">
        <f t="shared" si="3"/>
        <v>0</v>
      </c>
      <c r="B102" s="433"/>
      <c r="C102" s="232">
        <v>722</v>
      </c>
      <c r="D102" s="521"/>
      <c r="E102" s="1127">
        <v>0</v>
      </c>
    </row>
    <row r="103" spans="1:5">
      <c r="A103" s="130">
        <f t="shared" si="3"/>
        <v>0</v>
      </c>
      <c r="B103" s="433"/>
      <c r="C103" s="232">
        <v>723</v>
      </c>
      <c r="D103" s="521"/>
      <c r="E103" s="1127">
        <v>0</v>
      </c>
    </row>
    <row r="104" spans="1:5">
      <c r="A104" s="130">
        <f t="shared" si="3"/>
        <v>0</v>
      </c>
      <c r="B104" s="433"/>
      <c r="C104" s="232">
        <v>730</v>
      </c>
      <c r="D104" s="521"/>
      <c r="E104" s="1127">
        <v>0</v>
      </c>
    </row>
    <row r="105" spans="1:5">
      <c r="A105" s="130">
        <f t="shared" si="3"/>
        <v>0</v>
      </c>
      <c r="B105" s="433"/>
      <c r="C105" s="232">
        <v>731</v>
      </c>
      <c r="D105" s="521"/>
      <c r="E105" s="1127">
        <v>0</v>
      </c>
    </row>
    <row r="106" spans="1:5">
      <c r="A106" s="130">
        <f t="shared" si="3"/>
        <v>0</v>
      </c>
      <c r="B106" s="433"/>
      <c r="C106" s="232">
        <v>740</v>
      </c>
      <c r="D106" s="374"/>
      <c r="E106" s="1127">
        <v>0</v>
      </c>
    </row>
    <row r="107" spans="1:5">
      <c r="A107" s="130">
        <f t="shared" si="3"/>
        <v>0</v>
      </c>
      <c r="B107" s="433"/>
      <c r="C107" s="232">
        <v>750</v>
      </c>
      <c r="D107" s="374"/>
      <c r="E107" s="1127">
        <v>0</v>
      </c>
    </row>
    <row r="108" spans="1:5">
      <c r="A108" s="130">
        <f t="shared" si="3"/>
        <v>0</v>
      </c>
      <c r="B108" s="367"/>
      <c r="C108" s="13">
        <v>760</v>
      </c>
      <c r="D108" s="374"/>
      <c r="E108" s="1127">
        <v>0</v>
      </c>
    </row>
    <row r="109" spans="1:5">
      <c r="A109" s="130">
        <f t="shared" si="3"/>
        <v>0</v>
      </c>
      <c r="B109" s="367"/>
      <c r="C109" s="13">
        <v>761</v>
      </c>
      <c r="D109" s="374"/>
      <c r="E109" s="1127">
        <v>0</v>
      </c>
    </row>
    <row r="110" spans="1:5">
      <c r="A110" s="130">
        <f t="shared" si="3"/>
        <v>0</v>
      </c>
      <c r="B110" s="367"/>
      <c r="C110" s="13">
        <v>762</v>
      </c>
      <c r="D110" s="374"/>
      <c r="E110" s="1127">
        <v>0</v>
      </c>
    </row>
    <row r="111" spans="1:5">
      <c r="A111" s="130">
        <f t="shared" si="3"/>
        <v>0</v>
      </c>
      <c r="B111" s="367"/>
      <c r="C111" s="13">
        <v>771</v>
      </c>
      <c r="D111" s="374"/>
      <c r="E111" s="1127">
        <v>0</v>
      </c>
    </row>
    <row r="112" spans="1:5">
      <c r="A112" s="130">
        <f t="shared" si="3"/>
        <v>0</v>
      </c>
      <c r="B112" s="433"/>
      <c r="C112" s="232">
        <v>801</v>
      </c>
      <c r="D112" s="374"/>
      <c r="E112" s="1127">
        <v>0</v>
      </c>
    </row>
    <row r="113" spans="1:5" s="218" customFormat="1">
      <c r="A113" s="130">
        <f t="shared" si="3"/>
        <v>0</v>
      </c>
      <c r="B113" s="433"/>
      <c r="C113" s="232">
        <v>802</v>
      </c>
      <c r="D113" s="514"/>
      <c r="E113" s="1127">
        <v>0</v>
      </c>
    </row>
    <row r="114" spans="1:5" s="218" customFormat="1">
      <c r="A114" s="130">
        <f t="shared" si="3"/>
        <v>0</v>
      </c>
      <c r="B114" s="433"/>
      <c r="C114" s="232">
        <v>820</v>
      </c>
      <c r="D114" s="514"/>
      <c r="E114" s="1127">
        <v>0</v>
      </c>
    </row>
    <row r="115" spans="1:5" s="218" customFormat="1">
      <c r="A115" s="130">
        <f t="shared" si="3"/>
        <v>0</v>
      </c>
      <c r="B115" s="433"/>
      <c r="C115" s="232">
        <v>825</v>
      </c>
      <c r="D115" s="514"/>
      <c r="E115" s="1127">
        <v>0</v>
      </c>
    </row>
    <row r="116" spans="1:5" s="218" customFormat="1">
      <c r="A116" s="130">
        <f t="shared" si="3"/>
        <v>0</v>
      </c>
      <c r="B116" s="433"/>
      <c r="C116" s="232">
        <v>829</v>
      </c>
      <c r="D116" s="514"/>
      <c r="E116" s="1127">
        <v>0</v>
      </c>
    </row>
    <row r="117" spans="1:5">
      <c r="A117" s="130">
        <f t="shared" si="3"/>
        <v>0</v>
      </c>
      <c r="B117" s="433"/>
      <c r="C117" s="232">
        <v>850</v>
      </c>
      <c r="D117" s="374"/>
      <c r="E117" s="1127">
        <v>0</v>
      </c>
    </row>
    <row r="118" spans="1:5" s="218" customFormat="1" ht="14.25" customHeight="1">
      <c r="A118" s="130">
        <f t="shared" si="3"/>
        <v>0</v>
      </c>
      <c r="B118" s="433"/>
      <c r="C118" s="232">
        <v>863</v>
      </c>
      <c r="D118" s="514"/>
      <c r="E118" s="1127">
        <v>0</v>
      </c>
    </row>
    <row r="119" spans="1:5">
      <c r="A119" s="130">
        <f t="shared" si="3"/>
        <v>0</v>
      </c>
      <c r="B119" s="433"/>
      <c r="C119" s="232">
        <v>915</v>
      </c>
      <c r="D119" s="374"/>
      <c r="E119" s="1127">
        <v>0</v>
      </c>
    </row>
    <row r="120" spans="1:5">
      <c r="A120" s="130">
        <f t="shared" si="3"/>
        <v>0</v>
      </c>
      <c r="B120" s="433"/>
      <c r="C120" s="232">
        <v>921</v>
      </c>
      <c r="D120" s="374"/>
      <c r="E120" s="1127">
        <v>0</v>
      </c>
    </row>
    <row r="121" spans="1:5">
      <c r="A121" s="130">
        <f t="shared" si="3"/>
        <v>0</v>
      </c>
      <c r="B121" s="367"/>
      <c r="C121" s="13">
        <v>922</v>
      </c>
      <c r="D121" s="374"/>
      <c r="E121" s="1127">
        <v>0</v>
      </c>
    </row>
    <row r="122" spans="1:5">
      <c r="A122" s="130">
        <f t="shared" si="3"/>
        <v>0</v>
      </c>
      <c r="B122" s="367"/>
      <c r="C122" s="13">
        <v>940</v>
      </c>
      <c r="D122" s="374"/>
      <c r="E122" s="1127">
        <v>0</v>
      </c>
    </row>
    <row r="123" spans="1:5">
      <c r="A123" s="130">
        <f t="shared" si="3"/>
        <v>0</v>
      </c>
      <c r="B123" s="367"/>
      <c r="C123" s="13">
        <v>942</v>
      </c>
      <c r="D123" s="374"/>
      <c r="E123" s="1066">
        <v>0</v>
      </c>
    </row>
    <row r="124" spans="1:5" s="93" customFormat="1" ht="14.25">
      <c r="A124" s="526" t="s">
        <v>89</v>
      </c>
      <c r="B124" s="526"/>
      <c r="C124" s="134"/>
      <c r="D124" s="373"/>
      <c r="E124" s="1067">
        <f>SUM(E30:E123)</f>
        <v>0</v>
      </c>
    </row>
    <row r="125" spans="1:5">
      <c r="E125" s="1069"/>
    </row>
    <row r="126" spans="1:5">
      <c r="A126" s="121" t="s">
        <v>90</v>
      </c>
      <c r="B126" s="379"/>
      <c r="D126" s="121"/>
      <c r="E126" s="1069"/>
    </row>
    <row r="127" spans="1:5">
      <c r="A127" s="130" t="s">
        <v>106</v>
      </c>
      <c r="B127" s="367"/>
      <c r="C127" s="231" t="s">
        <v>30</v>
      </c>
      <c r="D127" s="367"/>
      <c r="E127" s="1065">
        <v>0</v>
      </c>
    </row>
    <row r="128" spans="1:5">
      <c r="A128" s="130" t="s">
        <v>106</v>
      </c>
      <c r="B128" s="367"/>
      <c r="C128" s="231" t="s">
        <v>96</v>
      </c>
      <c r="D128" s="367"/>
      <c r="E128" s="1065">
        <v>0</v>
      </c>
    </row>
    <row r="129" spans="1:5">
      <c r="A129" s="130" t="s">
        <v>106</v>
      </c>
      <c r="B129" s="367"/>
      <c r="C129" s="231" t="s">
        <v>158</v>
      </c>
      <c r="D129" s="367"/>
      <c r="E129" s="1065">
        <v>0</v>
      </c>
    </row>
    <row r="130" spans="1:5">
      <c r="A130" s="130" t="s">
        <v>106</v>
      </c>
      <c r="B130" s="367"/>
      <c r="C130" s="231" t="s">
        <v>95</v>
      </c>
      <c r="D130" s="367"/>
      <c r="E130" s="1065">
        <v>0</v>
      </c>
    </row>
    <row r="131" spans="1:5">
      <c r="A131" s="130" t="s">
        <v>106</v>
      </c>
      <c r="B131" s="367"/>
      <c r="C131" s="231">
        <v>103</v>
      </c>
      <c r="D131" s="367"/>
      <c r="E131" s="1065">
        <v>0</v>
      </c>
    </row>
    <row r="132" spans="1:5">
      <c r="A132" s="130" t="s">
        <v>106</v>
      </c>
      <c r="B132" s="367"/>
      <c r="C132" s="232">
        <v>230</v>
      </c>
      <c r="D132" s="367"/>
      <c r="E132" s="1065">
        <v>0</v>
      </c>
    </row>
    <row r="133" spans="1:5">
      <c r="A133" s="130" t="s">
        <v>106</v>
      </c>
      <c r="B133" s="367"/>
      <c r="C133" s="232">
        <v>231</v>
      </c>
      <c r="D133" s="367"/>
      <c r="E133" s="1065">
        <v>0</v>
      </c>
    </row>
    <row r="134" spans="1:5">
      <c r="A134" s="130" t="s">
        <v>106</v>
      </c>
      <c r="B134" s="367"/>
      <c r="C134" s="232">
        <v>530</v>
      </c>
      <c r="D134" s="367"/>
      <c r="E134" s="1065">
        <v>0</v>
      </c>
    </row>
    <row r="135" spans="1:5">
      <c r="A135" s="130" t="s">
        <v>106</v>
      </c>
      <c r="B135" s="367"/>
      <c r="C135" s="231">
        <v>572</v>
      </c>
      <c r="D135" s="367"/>
      <c r="E135" s="1065">
        <v>0</v>
      </c>
    </row>
    <row r="136" spans="1:5">
      <c r="A136" s="130" t="s">
        <v>106</v>
      </c>
      <c r="B136" s="367"/>
      <c r="C136" s="232">
        <v>992</v>
      </c>
      <c r="D136" s="367"/>
      <c r="E136" s="1066">
        <v>0</v>
      </c>
    </row>
    <row r="137" spans="1:5" s="93" customFormat="1" ht="14.25">
      <c r="A137" s="526" t="s">
        <v>91</v>
      </c>
      <c r="B137" s="526"/>
      <c r="C137" s="134"/>
      <c r="D137" s="526"/>
      <c r="E137" s="1067">
        <f>SUM(E127:E136)</f>
        <v>0</v>
      </c>
    </row>
    <row r="138" spans="1:5" s="93" customFormat="1" ht="14.25">
      <c r="E138" s="1067"/>
    </row>
    <row r="139" spans="1:5" s="93" customFormat="1" thickBot="1">
      <c r="A139" s="526" t="s">
        <v>3</v>
      </c>
      <c r="B139" s="526"/>
      <c r="C139" s="134"/>
      <c r="D139" s="526"/>
      <c r="E139" s="1072">
        <f>SUM(E27+E124 + E137)</f>
        <v>0</v>
      </c>
    </row>
    <row r="140" spans="1:5" s="93" customFormat="1" thickTop="1">
      <c r="A140" s="526"/>
      <c r="B140" s="526"/>
      <c r="C140" s="134"/>
      <c r="D140" s="526"/>
      <c r="E140" s="279"/>
    </row>
    <row r="141" spans="1:5">
      <c r="A141" s="136"/>
      <c r="B141" s="136"/>
      <c r="C141" s="447"/>
      <c r="D141" s="793"/>
    </row>
    <row r="142" spans="1:5">
      <c r="E142" s="277"/>
    </row>
    <row r="143" spans="1:5" s="788" customFormat="1" ht="14.25">
      <c r="C143" s="787"/>
      <c r="D143" s="789"/>
    </row>
    <row r="144" spans="1:5">
      <c r="E144" s="277"/>
    </row>
  </sheetData>
  <mergeCells count="2">
    <mergeCell ref="D10:E10"/>
    <mergeCell ref="B7:E8"/>
  </mergeCells>
  <pageMargins left="0.7" right="0.7" top="0.5" bottom="0.75" header="0.3" footer="0.3"/>
  <pageSetup orientation="portrait" r:id="rId1"/>
  <headerFooter>
    <oddFooter>&amp;L&amp;F &amp;A, &amp;P / &amp;N&amp;RRev. 7/08/2015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64"/>
  <sheetViews>
    <sheetView zoomScaleNormal="100" workbookViewId="0"/>
  </sheetViews>
  <sheetFormatPr defaultColWidth="9.140625" defaultRowHeight="12.75"/>
  <cols>
    <col min="1" max="1" width="10" style="243" customWidth="1"/>
    <col min="2" max="2" width="27.28515625" style="243" customWidth="1"/>
    <col min="3" max="3" width="14.28515625" style="243" customWidth="1"/>
    <col min="4" max="4" width="1.7109375" style="243" customWidth="1"/>
    <col min="5" max="5" width="9.85546875" style="243" customWidth="1"/>
    <col min="6" max="6" width="20" style="243" customWidth="1"/>
    <col min="7" max="7" width="17.85546875" style="243" customWidth="1"/>
    <col min="8" max="16384" width="9.140625" style="243"/>
  </cols>
  <sheetData>
    <row r="1" spans="1:7" s="237" customFormat="1">
      <c r="A1" s="235" t="s">
        <v>8</v>
      </c>
      <c r="B1" s="235"/>
      <c r="C1" s="236" t="str">
        <f>'Summary cost &amp; pymt per CMS '!B3</f>
        <v>Hospital Name</v>
      </c>
      <c r="D1" s="236"/>
      <c r="E1" s="236"/>
      <c r="F1" s="236"/>
    </row>
    <row r="2" spans="1:7" s="237" customFormat="1">
      <c r="A2" s="238" t="s">
        <v>9</v>
      </c>
      <c r="B2" s="235"/>
      <c r="C2" s="236" t="str">
        <f>'Summary cost &amp; pymt per CMS '!B4</f>
        <v>7 digit Medicaid #</v>
      </c>
      <c r="D2" s="236"/>
      <c r="E2" s="236"/>
      <c r="F2" s="236"/>
    </row>
    <row r="3" spans="1:7" s="237" customFormat="1">
      <c r="A3" s="239" t="s">
        <v>10</v>
      </c>
      <c r="B3" s="235"/>
      <c r="C3" s="240" t="str">
        <f>'Summary cost &amp; pymt per CMS '!B5</f>
        <v>0/00/0000</v>
      </c>
      <c r="D3" s="240"/>
      <c r="E3" s="236"/>
      <c r="F3" s="236"/>
    </row>
    <row r="4" spans="1:7" s="237" customFormat="1">
      <c r="A4" s="17"/>
      <c r="F4" s="27"/>
    </row>
    <row r="5" spans="1:7" s="237" customFormat="1" ht="14.25">
      <c r="A5" s="17" t="s">
        <v>502</v>
      </c>
      <c r="E5" s="137"/>
      <c r="F5" s="137"/>
      <c r="G5" s="241"/>
    </row>
    <row r="6" spans="1:7" s="237" customFormat="1">
      <c r="A6" s="17"/>
      <c r="F6" s="27"/>
    </row>
    <row r="7" spans="1:7" s="26" customFormat="1">
      <c r="A7" s="242"/>
      <c r="C7" s="28" t="s">
        <v>88</v>
      </c>
      <c r="F7" s="28" t="s">
        <v>87</v>
      </c>
    </row>
    <row r="8" spans="1:7" s="26" customFormat="1">
      <c r="A8" s="17" t="s">
        <v>16</v>
      </c>
      <c r="C8" s="429" t="str">
        <f>'IP Analysis Rev Codes-EIDR '!B3</f>
        <v>0/00/0000</v>
      </c>
      <c r="D8" s="429"/>
      <c r="E8" s="424"/>
      <c r="F8" s="430" t="str">
        <f>'IP Analysis Rev Codes-EIDR '!D3</f>
        <v>0/00/0000</v>
      </c>
    </row>
    <row r="9" spans="1:7" s="26" customFormat="1" ht="13.5" thickBot="1">
      <c r="F9" s="28"/>
    </row>
    <row r="10" spans="1:7" s="26" customFormat="1" ht="21.75" thickTop="1" thickBot="1">
      <c r="A10" s="632" t="s">
        <v>269</v>
      </c>
      <c r="F10" s="28"/>
    </row>
    <row r="11" spans="1:7" s="26" customFormat="1" ht="15" thickTop="1">
      <c r="A11" s="55"/>
      <c r="B11" s="30"/>
      <c r="E11" s="1268" t="s">
        <v>446</v>
      </c>
      <c r="F11" s="1269"/>
      <c r="G11" s="1270"/>
    </row>
    <row r="12" spans="1:7" s="237" customFormat="1">
      <c r="A12" s="243"/>
      <c r="B12" s="243"/>
      <c r="C12" s="243"/>
      <c r="D12" s="243"/>
      <c r="E12" s="294"/>
      <c r="F12" s="294"/>
      <c r="G12" s="294"/>
    </row>
    <row r="13" spans="1:7" s="26" customFormat="1" ht="25.5">
      <c r="A13" s="29"/>
      <c r="B13" s="17"/>
      <c r="C13" s="29" t="s">
        <v>26</v>
      </c>
      <c r="D13" s="29"/>
      <c r="E13" s="296" t="s">
        <v>19</v>
      </c>
      <c r="F13" s="297" t="s">
        <v>18</v>
      </c>
      <c r="G13" s="297" t="s">
        <v>17</v>
      </c>
    </row>
    <row r="14" spans="1:7" s="26" customFormat="1" ht="36">
      <c r="A14" s="376" t="s">
        <v>24</v>
      </c>
      <c r="B14" s="245" t="s">
        <v>25</v>
      </c>
      <c r="C14" s="51" t="s">
        <v>160</v>
      </c>
      <c r="D14" s="51"/>
      <c r="E14" s="300" t="s">
        <v>466</v>
      </c>
      <c r="F14" s="300" t="s">
        <v>466</v>
      </c>
      <c r="G14" s="301" t="s">
        <v>28</v>
      </c>
    </row>
    <row r="15" spans="1:7" s="26" customFormat="1">
      <c r="A15" s="150">
        <v>30</v>
      </c>
      <c r="B15" s="720" t="s">
        <v>29</v>
      </c>
      <c r="C15" s="381">
        <f t="shared" ref="C15:C23" si="0">VLOOKUP($A15,Per_Diems_CCRs,3,FALSE)</f>
        <v>0</v>
      </c>
      <c r="D15" s="381"/>
      <c r="E15" s="391">
        <f t="shared" ref="E15:E23" ca="1" si="1">SUMIF(Uninsured_Psych_Detail,$A15,Uninsured_Psych_Days)</f>
        <v>0</v>
      </c>
      <c r="F15" s="334">
        <f t="shared" ref="F15:F23" ca="1" si="2">SUMIF(Uninsured_Psych_Detail,$A15,Uninsured_Psych_Charges)</f>
        <v>0</v>
      </c>
      <c r="G15" s="334">
        <f t="shared" ref="G15:G23" ca="1" si="3">ROUND(C15*E15,0)</f>
        <v>0</v>
      </c>
    </row>
    <row r="16" spans="1:7" s="26" customFormat="1">
      <c r="A16" s="150">
        <v>31</v>
      </c>
      <c r="B16" s="720" t="s">
        <v>101</v>
      </c>
      <c r="C16" s="381">
        <f t="shared" si="0"/>
        <v>0</v>
      </c>
      <c r="D16" s="381"/>
      <c r="E16" s="391">
        <f t="shared" ca="1" si="1"/>
        <v>0</v>
      </c>
      <c r="F16" s="334">
        <f t="shared" ca="1" si="2"/>
        <v>0</v>
      </c>
      <c r="G16" s="334">
        <f t="shared" ca="1" si="3"/>
        <v>0</v>
      </c>
    </row>
    <row r="17" spans="1:7" s="26" customFormat="1">
      <c r="A17" s="150">
        <v>43</v>
      </c>
      <c r="B17" s="720" t="s">
        <v>20</v>
      </c>
      <c r="C17" s="381">
        <f t="shared" si="0"/>
        <v>0</v>
      </c>
      <c r="D17" s="381"/>
      <c r="E17" s="391">
        <f t="shared" ca="1" si="1"/>
        <v>0</v>
      </c>
      <c r="F17" s="334">
        <f t="shared" ca="1" si="2"/>
        <v>0</v>
      </c>
      <c r="G17" s="334">
        <f t="shared" ca="1" si="3"/>
        <v>0</v>
      </c>
    </row>
    <row r="18" spans="1:7" s="26" customFormat="1">
      <c r="A18" s="150">
        <v>31.01</v>
      </c>
      <c r="B18" s="720" t="s">
        <v>121</v>
      </c>
      <c r="C18" s="381">
        <f t="shared" si="0"/>
        <v>0</v>
      </c>
      <c r="D18" s="381"/>
      <c r="E18" s="391">
        <f t="shared" ca="1" si="1"/>
        <v>0</v>
      </c>
      <c r="F18" s="334">
        <f t="shared" ca="1" si="2"/>
        <v>0</v>
      </c>
      <c r="G18" s="334">
        <f t="shared" ca="1" si="3"/>
        <v>0</v>
      </c>
    </row>
    <row r="19" spans="1:7" s="26" customFormat="1">
      <c r="A19" s="150">
        <v>31.02</v>
      </c>
      <c r="B19" s="720" t="s">
        <v>122</v>
      </c>
      <c r="C19" s="381">
        <f t="shared" si="0"/>
        <v>0</v>
      </c>
      <c r="D19" s="381"/>
      <c r="E19" s="391">
        <f t="shared" ca="1" si="1"/>
        <v>0</v>
      </c>
      <c r="F19" s="334">
        <f t="shared" ca="1" si="2"/>
        <v>0</v>
      </c>
      <c r="G19" s="334">
        <f t="shared" ca="1" si="3"/>
        <v>0</v>
      </c>
    </row>
    <row r="20" spans="1:7" s="26" customFormat="1">
      <c r="A20" s="150">
        <v>44</v>
      </c>
      <c r="B20" s="720" t="s">
        <v>102</v>
      </c>
      <c r="C20" s="381">
        <f t="shared" si="0"/>
        <v>0</v>
      </c>
      <c r="D20" s="381"/>
      <c r="E20" s="391">
        <f t="shared" ca="1" si="1"/>
        <v>0</v>
      </c>
      <c r="F20" s="334">
        <f t="shared" ca="1" si="2"/>
        <v>0</v>
      </c>
      <c r="G20" s="334">
        <f t="shared" ca="1" si="3"/>
        <v>0</v>
      </c>
    </row>
    <row r="21" spans="1:7" s="26" customFormat="1">
      <c r="A21" s="150">
        <v>45</v>
      </c>
      <c r="B21" s="720" t="s">
        <v>103</v>
      </c>
      <c r="C21" s="381">
        <f t="shared" si="0"/>
        <v>0</v>
      </c>
      <c r="D21" s="381"/>
      <c r="E21" s="391">
        <f t="shared" ca="1" si="1"/>
        <v>0</v>
      </c>
      <c r="F21" s="334">
        <f t="shared" ca="1" si="2"/>
        <v>0</v>
      </c>
      <c r="G21" s="334">
        <f t="shared" ca="1" si="3"/>
        <v>0</v>
      </c>
    </row>
    <row r="22" spans="1:7" s="26" customFormat="1">
      <c r="A22" s="150">
        <v>46</v>
      </c>
      <c r="B22" s="720" t="s">
        <v>104</v>
      </c>
      <c r="C22" s="381">
        <f t="shared" si="0"/>
        <v>0</v>
      </c>
      <c r="D22" s="381"/>
      <c r="E22" s="391">
        <f t="shared" ca="1" si="1"/>
        <v>0</v>
      </c>
      <c r="F22" s="334">
        <f t="shared" ca="1" si="2"/>
        <v>0</v>
      </c>
      <c r="G22" s="334">
        <f t="shared" ca="1" si="3"/>
        <v>0</v>
      </c>
    </row>
    <row r="23" spans="1:7" s="26" customFormat="1">
      <c r="A23" s="150">
        <v>47</v>
      </c>
      <c r="B23" s="720" t="s">
        <v>105</v>
      </c>
      <c r="C23" s="382">
        <f t="shared" si="0"/>
        <v>0</v>
      </c>
      <c r="D23" s="382"/>
      <c r="E23" s="392">
        <f t="shared" ca="1" si="1"/>
        <v>0</v>
      </c>
      <c r="F23" s="336">
        <f t="shared" ca="1" si="2"/>
        <v>0</v>
      </c>
      <c r="G23" s="336">
        <f t="shared" ca="1" si="3"/>
        <v>0</v>
      </c>
    </row>
    <row r="24" spans="1:7" s="26" customFormat="1">
      <c r="A24" s="42"/>
      <c r="B24" s="31" t="s">
        <v>21</v>
      </c>
      <c r="C24" s="53"/>
      <c r="D24" s="53"/>
      <c r="E24" s="390">
        <f ca="1">SUM(E15:E23)</f>
        <v>0</v>
      </c>
      <c r="F24" s="335">
        <f ca="1">SUM(F15:F23)</f>
        <v>0</v>
      </c>
      <c r="G24" s="335">
        <f ca="1">SUM(G15:G23)</f>
        <v>0</v>
      </c>
    </row>
    <row r="25" spans="1:7" s="26" customFormat="1">
      <c r="A25" s="622"/>
      <c r="B25" s="623"/>
      <c r="C25" s="626" t="s">
        <v>159</v>
      </c>
      <c r="D25" s="388"/>
      <c r="E25" s="624"/>
      <c r="F25" s="625"/>
      <c r="G25" s="625"/>
    </row>
    <row r="26" spans="1:7" s="26" customFormat="1">
      <c r="A26" s="55" t="s">
        <v>106</v>
      </c>
      <c r="B26" s="30" t="s">
        <v>126</v>
      </c>
      <c r="C26" s="1015">
        <f t="shared" ref="C26:C54" si="4">VLOOKUP($A26,Per_Diems_CCRs,3,FALSE)</f>
        <v>0</v>
      </c>
      <c r="D26" s="380"/>
      <c r="E26" s="418"/>
      <c r="F26" s="334">
        <f t="shared" ref="F26:F54" ca="1" si="5">SUMIF(Uninsured_Psych_Detail,$A26,Uninsured_Psych_Charges)</f>
        <v>0</v>
      </c>
      <c r="G26" s="425"/>
    </row>
    <row r="27" spans="1:7" s="26" customFormat="1">
      <c r="A27" s="150">
        <v>50</v>
      </c>
      <c r="B27" s="720" t="s">
        <v>46</v>
      </c>
      <c r="C27" s="1015">
        <f t="shared" si="4"/>
        <v>0</v>
      </c>
      <c r="D27" s="380"/>
      <c r="E27" s="418"/>
      <c r="F27" s="334">
        <f t="shared" ca="1" si="5"/>
        <v>0</v>
      </c>
      <c r="G27" s="334">
        <f ca="1">ROUND(C27*F27,0)</f>
        <v>0</v>
      </c>
    </row>
    <row r="28" spans="1:7" s="26" customFormat="1">
      <c r="A28" s="150">
        <v>51</v>
      </c>
      <c r="B28" s="720" t="s">
        <v>47</v>
      </c>
      <c r="C28" s="1015">
        <f t="shared" si="4"/>
        <v>0</v>
      </c>
      <c r="D28" s="380"/>
      <c r="E28" s="418"/>
      <c r="F28" s="334">
        <f t="shared" ca="1" si="5"/>
        <v>0</v>
      </c>
      <c r="G28" s="334">
        <f t="shared" ref="G28:G53" ca="1" si="6">ROUND(C28*F28,0)</f>
        <v>0</v>
      </c>
    </row>
    <row r="29" spans="1:7" s="26" customFormat="1">
      <c r="A29" s="150">
        <v>52</v>
      </c>
      <c r="B29" s="720" t="s">
        <v>112</v>
      </c>
      <c r="C29" s="1015">
        <f t="shared" si="4"/>
        <v>0</v>
      </c>
      <c r="D29" s="380"/>
      <c r="E29" s="418"/>
      <c r="F29" s="334">
        <f t="shared" ca="1" si="5"/>
        <v>0</v>
      </c>
      <c r="G29" s="334">
        <f ca="1">ROUND(C29*F29,0)</f>
        <v>0</v>
      </c>
    </row>
    <row r="30" spans="1:7" s="26" customFormat="1">
      <c r="A30" s="150">
        <v>53</v>
      </c>
      <c r="B30" s="720" t="s">
        <v>48</v>
      </c>
      <c r="C30" s="1015">
        <f t="shared" si="4"/>
        <v>0</v>
      </c>
      <c r="D30" s="380"/>
      <c r="E30" s="418"/>
      <c r="F30" s="334">
        <f t="shared" ca="1" si="5"/>
        <v>0</v>
      </c>
      <c r="G30" s="334">
        <f t="shared" ca="1" si="6"/>
        <v>0</v>
      </c>
    </row>
    <row r="31" spans="1:7" s="26" customFormat="1">
      <c r="A31" s="150">
        <v>54</v>
      </c>
      <c r="B31" s="720" t="s">
        <v>31</v>
      </c>
      <c r="C31" s="1015">
        <f t="shared" si="4"/>
        <v>0</v>
      </c>
      <c r="D31" s="380"/>
      <c r="E31" s="418"/>
      <c r="F31" s="334">
        <f t="shared" ca="1" si="5"/>
        <v>0</v>
      </c>
      <c r="G31" s="334">
        <f t="shared" ca="1" si="6"/>
        <v>0</v>
      </c>
    </row>
    <row r="32" spans="1:7" s="26" customFormat="1">
      <c r="A32" s="150">
        <v>55</v>
      </c>
      <c r="B32" s="720" t="s">
        <v>107</v>
      </c>
      <c r="C32" s="1015">
        <f t="shared" si="4"/>
        <v>0</v>
      </c>
      <c r="D32" s="380"/>
      <c r="E32" s="418"/>
      <c r="F32" s="334">
        <f t="shared" ca="1" si="5"/>
        <v>0</v>
      </c>
      <c r="G32" s="334">
        <f t="shared" ca="1" si="6"/>
        <v>0</v>
      </c>
    </row>
    <row r="33" spans="1:7" s="26" customFormat="1">
      <c r="A33" s="150">
        <v>56</v>
      </c>
      <c r="B33" s="720" t="s">
        <v>49</v>
      </c>
      <c r="C33" s="1015">
        <f t="shared" si="4"/>
        <v>0</v>
      </c>
      <c r="D33" s="380"/>
      <c r="E33" s="418"/>
      <c r="F33" s="334">
        <f t="shared" ca="1" si="5"/>
        <v>0</v>
      </c>
      <c r="G33" s="334">
        <f ca="1">ROUND(C33*F33,0)</f>
        <v>0</v>
      </c>
    </row>
    <row r="34" spans="1:7" s="26" customFormat="1">
      <c r="A34" s="150">
        <v>57</v>
      </c>
      <c r="B34" s="720" t="s">
        <v>113</v>
      </c>
      <c r="C34" s="1015">
        <f t="shared" si="4"/>
        <v>0</v>
      </c>
      <c r="D34" s="380"/>
      <c r="E34" s="418"/>
      <c r="F34" s="334">
        <f t="shared" ca="1" si="5"/>
        <v>0</v>
      </c>
      <c r="G34" s="334">
        <f ca="1">ROUND(C34*F34,0)</f>
        <v>0</v>
      </c>
    </row>
    <row r="35" spans="1:7" s="26" customFormat="1">
      <c r="A35" s="150">
        <v>58</v>
      </c>
      <c r="B35" s="720" t="s">
        <v>114</v>
      </c>
      <c r="C35" s="1015">
        <f t="shared" si="4"/>
        <v>0</v>
      </c>
      <c r="D35" s="380"/>
      <c r="E35" s="418"/>
      <c r="F35" s="334">
        <f t="shared" ca="1" si="5"/>
        <v>0</v>
      </c>
      <c r="G35" s="334">
        <f ca="1">ROUND(C35*F35,0)</f>
        <v>0</v>
      </c>
    </row>
    <row r="36" spans="1:7" s="26" customFormat="1">
      <c r="A36" s="150">
        <v>59</v>
      </c>
      <c r="B36" s="720" t="s">
        <v>108</v>
      </c>
      <c r="C36" s="1015">
        <f t="shared" si="4"/>
        <v>0</v>
      </c>
      <c r="D36" s="380"/>
      <c r="E36" s="418"/>
      <c r="F36" s="334">
        <f t="shared" ca="1" si="5"/>
        <v>0</v>
      </c>
      <c r="G36" s="334">
        <f ca="1">ROUND(C36*F36,0)</f>
        <v>0</v>
      </c>
    </row>
    <row r="37" spans="1:7" s="26" customFormat="1">
      <c r="A37" s="150">
        <v>60</v>
      </c>
      <c r="B37" s="720" t="s">
        <v>32</v>
      </c>
      <c r="C37" s="1015">
        <f t="shared" si="4"/>
        <v>0</v>
      </c>
      <c r="D37" s="380"/>
      <c r="E37" s="418"/>
      <c r="F37" s="334">
        <f t="shared" ca="1" si="5"/>
        <v>0</v>
      </c>
      <c r="G37" s="334">
        <f ca="1">ROUND(C37*F37,0)</f>
        <v>0</v>
      </c>
    </row>
    <row r="38" spans="1:7" s="26" customFormat="1">
      <c r="A38" s="150">
        <v>62</v>
      </c>
      <c r="B38" s="720" t="s">
        <v>118</v>
      </c>
      <c r="C38" s="1015">
        <f t="shared" si="4"/>
        <v>0</v>
      </c>
      <c r="D38" s="380"/>
      <c r="E38" s="418"/>
      <c r="F38" s="334">
        <f t="shared" ca="1" si="5"/>
        <v>0</v>
      </c>
      <c r="G38" s="334">
        <f t="shared" ca="1" si="6"/>
        <v>0</v>
      </c>
    </row>
    <row r="39" spans="1:7" s="26" customFormat="1">
      <c r="A39" s="150">
        <v>63</v>
      </c>
      <c r="B39" s="720" t="s">
        <v>115</v>
      </c>
      <c r="C39" s="1015">
        <f t="shared" si="4"/>
        <v>0</v>
      </c>
      <c r="D39" s="380"/>
      <c r="E39" s="418"/>
      <c r="F39" s="334">
        <f t="shared" ca="1" si="5"/>
        <v>0</v>
      </c>
      <c r="G39" s="334">
        <f t="shared" ca="1" si="6"/>
        <v>0</v>
      </c>
    </row>
    <row r="40" spans="1:7" s="26" customFormat="1">
      <c r="A40" s="150">
        <v>64</v>
      </c>
      <c r="B40" s="720" t="s">
        <v>33</v>
      </c>
      <c r="C40" s="1015">
        <f t="shared" si="4"/>
        <v>0</v>
      </c>
      <c r="D40" s="380"/>
      <c r="E40" s="418"/>
      <c r="F40" s="334">
        <f t="shared" ca="1" si="5"/>
        <v>0</v>
      </c>
      <c r="G40" s="334">
        <f t="shared" ca="1" si="6"/>
        <v>0</v>
      </c>
    </row>
    <row r="41" spans="1:7" s="26" customFormat="1">
      <c r="A41" s="150">
        <v>65</v>
      </c>
      <c r="B41" s="720" t="s">
        <v>34</v>
      </c>
      <c r="C41" s="1015">
        <f t="shared" si="4"/>
        <v>0</v>
      </c>
      <c r="D41" s="380"/>
      <c r="E41" s="418"/>
      <c r="F41" s="334">
        <f t="shared" ca="1" si="5"/>
        <v>0</v>
      </c>
      <c r="G41" s="334">
        <f t="shared" ca="1" si="6"/>
        <v>0</v>
      </c>
    </row>
    <row r="42" spans="1:7">
      <c r="A42" s="150">
        <v>66</v>
      </c>
      <c r="B42" s="720" t="s">
        <v>35</v>
      </c>
      <c r="C42" s="1015">
        <f t="shared" si="4"/>
        <v>0</v>
      </c>
      <c r="D42" s="380"/>
      <c r="E42" s="418"/>
      <c r="F42" s="334">
        <f t="shared" ca="1" si="5"/>
        <v>0</v>
      </c>
      <c r="G42" s="334">
        <f t="shared" ca="1" si="6"/>
        <v>0</v>
      </c>
    </row>
    <row r="43" spans="1:7">
      <c r="A43" s="150">
        <v>67</v>
      </c>
      <c r="B43" s="720" t="s">
        <v>50</v>
      </c>
      <c r="C43" s="1015">
        <f t="shared" si="4"/>
        <v>0</v>
      </c>
      <c r="D43" s="380"/>
      <c r="E43" s="418"/>
      <c r="F43" s="334">
        <f t="shared" ca="1" si="5"/>
        <v>0</v>
      </c>
      <c r="G43" s="334">
        <f t="shared" ca="1" si="6"/>
        <v>0</v>
      </c>
    </row>
    <row r="44" spans="1:7">
      <c r="A44" s="150">
        <v>68</v>
      </c>
      <c r="B44" s="720" t="s">
        <v>109</v>
      </c>
      <c r="C44" s="1015">
        <f t="shared" si="4"/>
        <v>0</v>
      </c>
      <c r="D44" s="380"/>
      <c r="E44" s="418"/>
      <c r="F44" s="334">
        <f t="shared" ca="1" si="5"/>
        <v>0</v>
      </c>
      <c r="G44" s="334">
        <f t="shared" ca="1" si="6"/>
        <v>0</v>
      </c>
    </row>
    <row r="45" spans="1:7" s="237" customFormat="1">
      <c r="A45" s="150">
        <v>69</v>
      </c>
      <c r="B45" s="720" t="s">
        <v>36</v>
      </c>
      <c r="C45" s="1015">
        <f t="shared" si="4"/>
        <v>0</v>
      </c>
      <c r="D45" s="380"/>
      <c r="E45" s="418"/>
      <c r="F45" s="334">
        <f t="shared" ca="1" si="5"/>
        <v>0</v>
      </c>
      <c r="G45" s="334">
        <f t="shared" ca="1" si="6"/>
        <v>0</v>
      </c>
    </row>
    <row r="46" spans="1:7" s="237" customFormat="1">
      <c r="A46" s="150">
        <v>70</v>
      </c>
      <c r="B46" s="720" t="s">
        <v>51</v>
      </c>
      <c r="C46" s="1015">
        <f t="shared" si="4"/>
        <v>0</v>
      </c>
      <c r="D46" s="380"/>
      <c r="E46" s="418"/>
      <c r="F46" s="334">
        <f t="shared" ca="1" si="5"/>
        <v>0</v>
      </c>
      <c r="G46" s="334">
        <f t="shared" ca="1" si="6"/>
        <v>0</v>
      </c>
    </row>
    <row r="47" spans="1:7" s="237" customFormat="1">
      <c r="A47" s="150">
        <v>71</v>
      </c>
      <c r="B47" s="720" t="s">
        <v>116</v>
      </c>
      <c r="C47" s="1015">
        <f t="shared" si="4"/>
        <v>0</v>
      </c>
      <c r="D47" s="380"/>
      <c r="E47" s="418"/>
      <c r="F47" s="334">
        <f t="shared" ca="1" si="5"/>
        <v>0</v>
      </c>
      <c r="G47" s="334">
        <f t="shared" ca="1" si="6"/>
        <v>0</v>
      </c>
    </row>
    <row r="48" spans="1:7" s="237" customFormat="1">
      <c r="A48" s="150">
        <v>72</v>
      </c>
      <c r="B48" s="631" t="s">
        <v>117</v>
      </c>
      <c r="C48" s="1015">
        <f t="shared" si="4"/>
        <v>0</v>
      </c>
      <c r="D48" s="380"/>
      <c r="E48" s="418"/>
      <c r="F48" s="334">
        <f t="shared" ca="1" si="5"/>
        <v>0</v>
      </c>
      <c r="G48" s="334">
        <f t="shared" ca="1" si="6"/>
        <v>0</v>
      </c>
    </row>
    <row r="49" spans="1:7" s="26" customFormat="1">
      <c r="A49" s="150">
        <v>73</v>
      </c>
      <c r="B49" s="631" t="s">
        <v>120</v>
      </c>
      <c r="C49" s="1015">
        <f t="shared" si="4"/>
        <v>0</v>
      </c>
      <c r="D49" s="380"/>
      <c r="E49" s="418"/>
      <c r="F49" s="334">
        <f t="shared" ca="1" si="5"/>
        <v>0</v>
      </c>
      <c r="G49" s="334">
        <f t="shared" ca="1" si="6"/>
        <v>0</v>
      </c>
    </row>
    <row r="50" spans="1:7" s="26" customFormat="1">
      <c r="A50" s="150">
        <v>74</v>
      </c>
      <c r="B50" s="631" t="s">
        <v>52</v>
      </c>
      <c r="C50" s="1015">
        <f t="shared" si="4"/>
        <v>0</v>
      </c>
      <c r="D50" s="380"/>
      <c r="E50" s="418"/>
      <c r="F50" s="334">
        <f t="shared" ca="1" si="5"/>
        <v>0</v>
      </c>
      <c r="G50" s="334">
        <f t="shared" ca="1" si="6"/>
        <v>0</v>
      </c>
    </row>
    <row r="51" spans="1:7" s="26" customFormat="1">
      <c r="A51" s="150">
        <v>90</v>
      </c>
      <c r="B51" s="631" t="s">
        <v>59</v>
      </c>
      <c r="C51" s="1015">
        <f t="shared" si="4"/>
        <v>0</v>
      </c>
      <c r="D51" s="380"/>
      <c r="E51" s="418"/>
      <c r="F51" s="334">
        <f t="shared" ca="1" si="5"/>
        <v>0</v>
      </c>
      <c r="G51" s="334">
        <f t="shared" ca="1" si="6"/>
        <v>0</v>
      </c>
    </row>
    <row r="52" spans="1:7" s="26" customFormat="1">
      <c r="A52" s="150">
        <v>91</v>
      </c>
      <c r="B52" s="631" t="s">
        <v>37</v>
      </c>
      <c r="C52" s="1015">
        <f t="shared" si="4"/>
        <v>0</v>
      </c>
      <c r="D52" s="380"/>
      <c r="E52" s="418"/>
      <c r="F52" s="334">
        <f t="shared" ca="1" si="5"/>
        <v>0</v>
      </c>
      <c r="G52" s="334">
        <f t="shared" ca="1" si="6"/>
        <v>0</v>
      </c>
    </row>
    <row r="53" spans="1:7" s="26" customFormat="1">
      <c r="A53" s="150">
        <v>92</v>
      </c>
      <c r="B53" s="631" t="s">
        <v>38</v>
      </c>
      <c r="C53" s="1015">
        <f t="shared" si="4"/>
        <v>0</v>
      </c>
      <c r="D53" s="380"/>
      <c r="E53" s="418"/>
      <c r="F53" s="334">
        <f t="shared" ca="1" si="5"/>
        <v>0</v>
      </c>
      <c r="G53" s="334">
        <f t="shared" ca="1" si="6"/>
        <v>0</v>
      </c>
    </row>
    <row r="54" spans="1:7" s="26" customFormat="1">
      <c r="A54" s="150">
        <v>95</v>
      </c>
      <c r="B54" s="720" t="s">
        <v>97</v>
      </c>
      <c r="C54" s="1015">
        <f t="shared" si="4"/>
        <v>0</v>
      </c>
      <c r="D54" s="380"/>
      <c r="E54" s="418"/>
      <c r="F54" s="334">
        <f t="shared" ca="1" si="5"/>
        <v>0</v>
      </c>
      <c r="G54" s="334">
        <f ca="1">ROUND(C54*F54,0)</f>
        <v>0</v>
      </c>
    </row>
    <row r="55" spans="1:7" s="26" customFormat="1" ht="13.5" thickBot="1">
      <c r="A55" s="42"/>
      <c r="B55" s="31" t="s">
        <v>39</v>
      </c>
      <c r="C55" s="151">
        <f>SUM(C26:C54)</f>
        <v>0</v>
      </c>
      <c r="D55" s="389"/>
      <c r="E55" s="306"/>
      <c r="F55" s="338">
        <f ca="1">SUM(F26:F54)</f>
        <v>0</v>
      </c>
      <c r="G55" s="338">
        <f ca="1">SUM(G26:G54)</f>
        <v>0</v>
      </c>
    </row>
    <row r="56" spans="1:7" s="26" customFormat="1" ht="13.5" thickTop="1">
      <c r="A56" s="42"/>
      <c r="B56" s="31"/>
      <c r="C56" s="175"/>
      <c r="D56" s="175"/>
      <c r="E56" s="308"/>
      <c r="F56" s="342"/>
      <c r="G56" s="342"/>
    </row>
    <row r="57" spans="1:7" s="26" customFormat="1">
      <c r="A57" s="42"/>
      <c r="B57" s="31" t="s">
        <v>40</v>
      </c>
      <c r="C57" s="175"/>
      <c r="D57" s="175"/>
      <c r="E57" s="307"/>
      <c r="F57" s="342">
        <f ca="1">IF((F24+F55)&lt;&gt;'Uninsured Psych Analysis Rev Co'!E139,"               Error",+F24+F55)</f>
        <v>0</v>
      </c>
      <c r="G57" s="335">
        <f ca="1">G24+G55</f>
        <v>0</v>
      </c>
    </row>
    <row r="58" spans="1:7" s="26" customFormat="1">
      <c r="A58" s="34" t="s">
        <v>41</v>
      </c>
      <c r="B58" s="176" t="s">
        <v>447</v>
      </c>
      <c r="C58" s="177"/>
      <c r="D58" s="177"/>
      <c r="E58" s="309"/>
      <c r="F58" s="385">
        <f ca="1">-F26</f>
        <v>0</v>
      </c>
      <c r="G58" s="386"/>
    </row>
    <row r="59" spans="1:7" s="26" customFormat="1" ht="13.5" thickBot="1">
      <c r="A59" s="45"/>
      <c r="B59" s="31" t="s">
        <v>42</v>
      </c>
      <c r="C59" s="175"/>
      <c r="D59" s="175"/>
      <c r="E59" s="307"/>
      <c r="F59" s="338">
        <f ca="1">SUM(F57:F58)</f>
        <v>0</v>
      </c>
      <c r="G59" s="338">
        <f ca="1">SUM(G57:G58)</f>
        <v>0</v>
      </c>
    </row>
    <row r="60" spans="1:7" s="26" customFormat="1" ht="13.5" thickTop="1">
      <c r="A60" s="35"/>
      <c r="B60" s="30"/>
      <c r="C60" s="175"/>
      <c r="D60" s="175"/>
      <c r="E60" s="307"/>
      <c r="F60" s="335"/>
      <c r="G60" s="335"/>
    </row>
    <row r="61" spans="1:7" s="26" customFormat="1">
      <c r="A61" s="35"/>
      <c r="B61" s="30"/>
      <c r="C61" s="175"/>
      <c r="D61" s="175"/>
      <c r="E61" s="307"/>
      <c r="F61" s="335"/>
      <c r="G61" s="335"/>
    </row>
    <row r="62" spans="1:7" s="26" customFormat="1">
      <c r="A62" s="42"/>
      <c r="B62" s="31"/>
      <c r="C62" s="31"/>
      <c r="D62" s="31"/>
      <c r="E62" s="307"/>
      <c r="F62" s="342"/>
      <c r="G62" s="335"/>
    </row>
    <row r="63" spans="1:7" s="26" customFormat="1">
      <c r="A63" s="243"/>
      <c r="B63" s="243"/>
      <c r="C63" s="243"/>
      <c r="D63" s="243"/>
      <c r="E63" s="243"/>
      <c r="F63" s="16"/>
      <c r="G63" s="243"/>
    </row>
    <row r="64" spans="1:7" s="26" customFormat="1">
      <c r="A64" s="243"/>
      <c r="B64" s="243"/>
      <c r="C64" s="243"/>
      <c r="D64" s="243"/>
      <c r="E64" s="243"/>
      <c r="F64" s="243"/>
      <c r="G64" s="243"/>
    </row>
  </sheetData>
  <mergeCells count="1">
    <mergeCell ref="E11:G11"/>
  </mergeCells>
  <pageMargins left="0.7" right="0.7" top="0.75" bottom="0.75" header="0.3" footer="0.3"/>
  <pageSetup scale="88" orientation="portrait" r:id="rId1"/>
  <headerFooter>
    <oddFooter>&amp;L&amp;F &amp;A, &amp;P / &amp;N&amp;RRev. 7/08/2015</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108D2270-7F20-4C2B-A5EF-ABAEAE62299A}">
            <xm:f>'Uninsured Psych Analysis Rev Co'!$E$139</xm:f>
            <x14:dxf>
              <font>
                <b/>
                <i val="0"/>
                <color theme="0"/>
              </font>
              <fill>
                <patternFill>
                  <bgColor rgb="FFFF0000"/>
                </patternFill>
              </fill>
            </x14:dxf>
          </x14:cfRule>
          <xm:sqref>F57</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40"/>
  <sheetViews>
    <sheetView zoomScaleNormal="100" workbookViewId="0"/>
  </sheetViews>
  <sheetFormatPr defaultColWidth="9.140625" defaultRowHeight="14.25"/>
  <cols>
    <col min="1" max="1" width="35.42578125" style="678" customWidth="1"/>
    <col min="2" max="2" width="42.42578125" style="709" customWidth="1"/>
    <col min="3" max="3" width="17.85546875" style="678" customWidth="1"/>
    <col min="4" max="4" width="5.85546875" style="710" customWidth="1"/>
    <col min="5" max="5" width="22.7109375" style="678" bestFit="1" customWidth="1"/>
    <col min="6" max="6" width="12.5703125" style="678" customWidth="1"/>
    <col min="7" max="7" width="1.85546875" style="678" customWidth="1"/>
    <col min="8" max="8" width="15.5703125" style="678" customWidth="1"/>
    <col min="9" max="9" width="5" style="678" customWidth="1"/>
    <col min="10" max="10" width="4.85546875" style="678" customWidth="1"/>
    <col min="11" max="11" width="9.140625" style="709" customWidth="1"/>
    <col min="12" max="16384" width="9.140625" style="678"/>
  </cols>
  <sheetData>
    <row r="1" spans="1:11">
      <c r="A1" s="674" t="str">
        <f>'Summary cost &amp; pymt per CMS '!A3</f>
        <v>Hospital Name</v>
      </c>
      <c r="B1" s="675" t="str">
        <f>'Summary cost &amp; pymt per CMS '!B3:G3</f>
        <v>Hospital Name</v>
      </c>
      <c r="C1" s="676"/>
      <c r="D1" s="677"/>
      <c r="E1" s="677"/>
      <c r="F1" s="659"/>
      <c r="G1" s="659"/>
      <c r="H1" s="659"/>
      <c r="I1" s="659"/>
    </row>
    <row r="2" spans="1:11" ht="18">
      <c r="A2" s="679" t="str">
        <f>'Summary cost &amp; pymt per CMS '!A4</f>
        <v>Medicaid #</v>
      </c>
      <c r="B2" s="680" t="str">
        <f>'Summary cost &amp; pymt per CMS '!B4:G4</f>
        <v>7 digit Medicaid #</v>
      </c>
      <c r="C2" s="681"/>
      <c r="D2" s="677"/>
      <c r="E2" s="652" t="s">
        <v>304</v>
      </c>
      <c r="F2" s="653"/>
      <c r="G2" s="659"/>
      <c r="H2" s="659"/>
      <c r="I2" s="659"/>
    </row>
    <row r="3" spans="1:11" ht="15" thickBot="1">
      <c r="A3" s="682" t="str">
        <f>'Summary cost &amp; pymt per CMS '!A5</f>
        <v>FYE</v>
      </c>
      <c r="B3" s="683" t="str">
        <f>'Summary cost &amp; pymt per CMS '!B5:G5</f>
        <v>0/00/0000</v>
      </c>
      <c r="C3" s="684"/>
      <c r="D3" s="685"/>
      <c r="E3" s="686"/>
      <c r="F3" s="659"/>
      <c r="G3" s="659"/>
      <c r="H3" s="659"/>
      <c r="I3" s="659"/>
    </row>
    <row r="4" spans="1:11" s="691" customFormat="1" ht="21.75" thickTop="1" thickBot="1">
      <c r="A4" s="648" t="s">
        <v>129</v>
      </c>
      <c r="B4" s="687"/>
      <c r="C4" s="688"/>
      <c r="D4" s="689"/>
      <c r="E4" s="632" t="s">
        <v>269</v>
      </c>
      <c r="F4" s="662"/>
      <c r="G4" s="662"/>
      <c r="H4" s="662"/>
      <c r="I4" s="690"/>
      <c r="K4" s="1043"/>
    </row>
    <row r="5" spans="1:11" s="691" customFormat="1" ht="15.75" thickTop="1">
      <c r="A5" s="707"/>
      <c r="B5" s="662"/>
      <c r="C5" s="662"/>
      <c r="D5" s="662"/>
      <c r="E5" s="662"/>
      <c r="F5" s="692"/>
      <c r="G5" s="693"/>
      <c r="H5" s="694"/>
      <c r="I5" s="690"/>
      <c r="K5" s="1043"/>
    </row>
    <row r="6" spans="1:11" s="691" customFormat="1" ht="20.25">
      <c r="A6" s="695"/>
      <c r="B6" s="662"/>
      <c r="C6" s="662"/>
      <c r="D6" s="662"/>
      <c r="E6" s="662" t="s">
        <v>299</v>
      </c>
      <c r="F6" s="747" t="s">
        <v>193</v>
      </c>
      <c r="G6" s="693"/>
      <c r="H6" s="694"/>
      <c r="I6" s="690"/>
      <c r="K6" s="1043"/>
    </row>
    <row r="7" spans="1:11">
      <c r="A7" s="697" t="s">
        <v>300</v>
      </c>
      <c r="B7" s="746" t="s">
        <v>310</v>
      </c>
      <c r="C7" s="663" t="s">
        <v>275</v>
      </c>
      <c r="D7" s="663"/>
      <c r="E7" s="663" t="s">
        <v>276</v>
      </c>
      <c r="F7" s="690"/>
      <c r="G7" s="690"/>
      <c r="H7" s="659"/>
      <c r="I7" s="659"/>
    </row>
    <row r="8" spans="1:11">
      <c r="A8" s="677" t="s">
        <v>277</v>
      </c>
      <c r="B8" s="685" t="s">
        <v>312</v>
      </c>
      <c r="C8" s="654"/>
      <c r="D8" s="698"/>
      <c r="E8" s="748">
        <f>C23</f>
        <v>0</v>
      </c>
      <c r="F8" s="659"/>
      <c r="G8" s="659"/>
      <c r="H8" s="659"/>
      <c r="I8" s="659"/>
    </row>
    <row r="9" spans="1:11">
      <c r="A9" s="677" t="s">
        <v>278</v>
      </c>
      <c r="B9" s="685" t="s">
        <v>480</v>
      </c>
      <c r="C9" s="1039"/>
      <c r="D9" s="698"/>
      <c r="E9" s="655">
        <v>0</v>
      </c>
      <c r="F9" s="659"/>
      <c r="G9" s="659"/>
      <c r="H9" s="659"/>
      <c r="I9" s="659"/>
    </row>
    <row r="10" spans="1:11" ht="15" thickBot="1">
      <c r="A10" s="677" t="s">
        <v>278</v>
      </c>
      <c r="B10" s="685" t="s">
        <v>481</v>
      </c>
      <c r="C10" s="1039"/>
      <c r="D10" s="698"/>
      <c r="E10" s="751">
        <f>ROUND(E8*E9,0)</f>
        <v>0</v>
      </c>
      <c r="F10" s="659"/>
      <c r="G10" s="659"/>
      <c r="H10" s="659"/>
      <c r="I10" s="659"/>
    </row>
    <row r="11" spans="1:11" ht="15" thickTop="1">
      <c r="A11" s="677" t="s">
        <v>278</v>
      </c>
      <c r="B11" s="685" t="s">
        <v>482</v>
      </c>
      <c r="C11" s="1039"/>
      <c r="D11" s="698"/>
      <c r="E11" s="666"/>
      <c r="F11" s="659"/>
      <c r="G11" s="659"/>
      <c r="H11" s="659"/>
      <c r="I11" s="659"/>
    </row>
    <row r="12" spans="1:11">
      <c r="A12" s="677" t="s">
        <v>278</v>
      </c>
      <c r="B12" s="685" t="s">
        <v>483</v>
      </c>
      <c r="C12" s="1039"/>
      <c r="D12" s="698"/>
      <c r="E12" s="666"/>
      <c r="F12" s="659"/>
      <c r="G12" s="659"/>
      <c r="H12" s="659"/>
      <c r="I12" s="659"/>
    </row>
    <row r="13" spans="1:11">
      <c r="A13" s="677" t="s">
        <v>278</v>
      </c>
      <c r="B13" s="685" t="s">
        <v>484</v>
      </c>
      <c r="C13" s="1039"/>
      <c r="D13" s="698"/>
      <c r="E13" s="666"/>
      <c r="F13" s="659"/>
      <c r="G13" s="659"/>
      <c r="H13" s="659"/>
      <c r="I13" s="659"/>
    </row>
    <row r="14" spans="1:11">
      <c r="A14" s="677" t="s">
        <v>278</v>
      </c>
      <c r="B14" s="685" t="s">
        <v>485</v>
      </c>
      <c r="C14" s="1040"/>
      <c r="D14" s="698"/>
      <c r="E14" s="666"/>
      <c r="F14" s="659"/>
      <c r="G14" s="659"/>
      <c r="H14" s="659"/>
      <c r="I14" s="659"/>
    </row>
    <row r="15" spans="1:11" ht="16.5">
      <c r="A15" s="677" t="s">
        <v>489</v>
      </c>
      <c r="B15" s="685" t="s">
        <v>486</v>
      </c>
      <c r="C15" s="1041">
        <f>SUM(C9:C14)</f>
        <v>0</v>
      </c>
      <c r="D15" s="699"/>
      <c r="F15" s="659"/>
      <c r="G15" s="659"/>
      <c r="H15" s="659"/>
      <c r="I15" s="659"/>
    </row>
    <row r="16" spans="1:11">
      <c r="A16" s="677" t="s">
        <v>279</v>
      </c>
      <c r="B16" s="685"/>
      <c r="C16" s="749">
        <f>ROUND(C8*C15,0)</f>
        <v>0</v>
      </c>
      <c r="D16" s="656"/>
      <c r="F16" s="659"/>
      <c r="G16" s="659"/>
      <c r="H16" s="659"/>
      <c r="I16" s="659"/>
    </row>
    <row r="17" spans="1:11" s="701" customFormat="1" ht="15">
      <c r="A17" s="677" t="s">
        <v>280</v>
      </c>
      <c r="B17" s="685" t="s">
        <v>305</v>
      </c>
      <c r="C17" s="654">
        <v>0</v>
      </c>
      <c r="D17" s="698"/>
      <c r="E17" s="667"/>
      <c r="F17" s="659"/>
      <c r="G17" s="659"/>
      <c r="H17" s="700"/>
      <c r="I17" s="700"/>
      <c r="K17" s="1046"/>
    </row>
    <row r="18" spans="1:11">
      <c r="A18" s="677" t="s">
        <v>281</v>
      </c>
      <c r="B18" s="685" t="s">
        <v>0</v>
      </c>
      <c r="C18" s="750">
        <f>+C8</f>
        <v>0</v>
      </c>
      <c r="D18" s="657"/>
      <c r="E18" s="666"/>
      <c r="F18" s="659"/>
      <c r="G18" s="659"/>
      <c r="H18" s="659"/>
      <c r="I18" s="659"/>
    </row>
    <row r="19" spans="1:11">
      <c r="A19" s="677" t="s">
        <v>282</v>
      </c>
      <c r="B19" s="685"/>
      <c r="C19" s="752">
        <v>1.1000000000000001</v>
      </c>
      <c r="D19" s="657"/>
      <c r="E19" s="666"/>
      <c r="F19" s="659"/>
      <c r="G19" s="659"/>
      <c r="H19" s="659"/>
      <c r="I19" s="659"/>
    </row>
    <row r="20" spans="1:11" ht="11.25" customHeight="1">
      <c r="A20" s="677" t="s">
        <v>264</v>
      </c>
      <c r="B20" s="685"/>
      <c r="C20" s="753">
        <f>ROUND(C18*C19,2)</f>
        <v>0</v>
      </c>
      <c r="D20" s="657"/>
      <c r="E20" s="666"/>
      <c r="F20" s="659"/>
      <c r="G20" s="659"/>
      <c r="H20" s="659"/>
      <c r="I20" s="659"/>
    </row>
    <row r="21" spans="1:11">
      <c r="A21" s="677" t="s">
        <v>278</v>
      </c>
      <c r="B21" s="685" t="s">
        <v>301</v>
      </c>
      <c r="C21" s="754">
        <f>C15</f>
        <v>0</v>
      </c>
      <c r="D21" s="657"/>
      <c r="E21" s="666"/>
      <c r="F21" s="659"/>
      <c r="G21" s="659"/>
      <c r="H21" s="659"/>
      <c r="I21" s="659"/>
    </row>
    <row r="22" spans="1:11" ht="15" thickBot="1">
      <c r="A22" s="677" t="s">
        <v>264</v>
      </c>
      <c r="B22" s="685"/>
      <c r="C22" s="755">
        <f>ROUND(C20*C21,0)</f>
        <v>0</v>
      </c>
      <c r="D22" s="657"/>
      <c r="E22" s="666"/>
      <c r="F22" s="659"/>
      <c r="G22" s="659"/>
      <c r="H22" s="659"/>
      <c r="I22" s="659"/>
    </row>
    <row r="23" spans="1:11" s="701" customFormat="1" ht="15.75" thickTop="1">
      <c r="A23" s="677" t="s">
        <v>283</v>
      </c>
      <c r="B23" s="685" t="s">
        <v>284</v>
      </c>
      <c r="C23" s="658"/>
      <c r="D23" s="698" t="s">
        <v>285</v>
      </c>
      <c r="E23" s="668" t="s">
        <v>286</v>
      </c>
      <c r="F23" s="649" t="s">
        <v>287</v>
      </c>
      <c r="G23" s="659"/>
      <c r="H23" s="700"/>
      <c r="I23" s="700"/>
      <c r="K23" s="1046"/>
    </row>
    <row r="24" spans="1:11">
      <c r="A24" s="677" t="s">
        <v>278</v>
      </c>
      <c r="B24" s="685" t="s">
        <v>301</v>
      </c>
      <c r="C24" s="756">
        <f>C15</f>
        <v>0</v>
      </c>
      <c r="D24" s="657"/>
      <c r="E24" s="666"/>
      <c r="F24" s="969" t="s">
        <v>445</v>
      </c>
      <c r="G24" s="700"/>
      <c r="H24" s="659"/>
      <c r="I24" s="659"/>
    </row>
    <row r="25" spans="1:11">
      <c r="A25" s="677" t="s">
        <v>288</v>
      </c>
      <c r="B25" s="685"/>
      <c r="C25" s="1049">
        <f>ROUND(C23*C24,0)</f>
        <v>0</v>
      </c>
      <c r="D25" s="657"/>
      <c r="E25" s="666"/>
      <c r="F25" s="966" t="s">
        <v>444</v>
      </c>
      <c r="G25" s="659"/>
      <c r="H25" s="659"/>
      <c r="I25" s="659"/>
      <c r="K25" s="1045"/>
    </row>
    <row r="26" spans="1:11" ht="15">
      <c r="A26" s="702" t="s">
        <v>289</v>
      </c>
      <c r="B26" s="685"/>
      <c r="C26" s="1048" t="s">
        <v>487</v>
      </c>
      <c r="D26" s="972" t="s">
        <v>488</v>
      </c>
      <c r="E26" s="666"/>
      <c r="F26" s="659"/>
      <c r="G26" s="703"/>
      <c r="H26" s="659"/>
      <c r="I26" s="659"/>
      <c r="K26" s="709" t="s">
        <v>505</v>
      </c>
    </row>
    <row r="27" spans="1:11" ht="15">
      <c r="A27" s="1042" t="s">
        <v>507</v>
      </c>
      <c r="B27" s="685"/>
      <c r="C27" s="1047" t="s">
        <v>505</v>
      </c>
      <c r="D27" s="657"/>
      <c r="E27" s="666"/>
      <c r="F27" s="659"/>
      <c r="G27" s="703"/>
      <c r="H27" s="659"/>
      <c r="I27" s="659"/>
      <c r="K27" s="709" t="s">
        <v>506</v>
      </c>
    </row>
    <row r="28" spans="1:11">
      <c r="A28" s="674" t="s">
        <v>290</v>
      </c>
      <c r="B28" s="663"/>
      <c r="C28" s="757">
        <f>IF(C27="Before",IF(C22&gt;C25,C22,C25),C25)</f>
        <v>0</v>
      </c>
      <c r="D28" s="704"/>
      <c r="E28" s="669"/>
      <c r="F28" s="700"/>
      <c r="G28" s="700"/>
      <c r="H28" s="659"/>
      <c r="I28" s="659"/>
    </row>
    <row r="29" spans="1:11">
      <c r="A29" s="705" t="s">
        <v>291</v>
      </c>
      <c r="B29" s="706"/>
      <c r="C29" s="659"/>
      <c r="D29" s="659"/>
      <c r="E29" s="659"/>
      <c r="F29" s="659"/>
      <c r="G29" s="659"/>
      <c r="H29" s="659"/>
      <c r="I29" s="659"/>
    </row>
    <row r="30" spans="1:11">
      <c r="A30" s="659" t="s">
        <v>292</v>
      </c>
      <c r="B30" s="685" t="s">
        <v>301</v>
      </c>
      <c r="C30" s="660"/>
      <c r="D30" s="660"/>
      <c r="E30" s="670">
        <v>0</v>
      </c>
      <c r="F30" s="659"/>
      <c r="G30" s="659"/>
      <c r="H30" s="659"/>
      <c r="I30" s="659"/>
    </row>
    <row r="31" spans="1:11">
      <c r="A31" s="659" t="s">
        <v>293</v>
      </c>
      <c r="B31" s="706"/>
      <c r="C31" s="660"/>
      <c r="D31" s="660"/>
      <c r="E31" s="671">
        <v>0</v>
      </c>
      <c r="F31" s="659"/>
      <c r="G31" s="659"/>
      <c r="H31" s="659"/>
      <c r="I31" s="659"/>
    </row>
    <row r="32" spans="1:11">
      <c r="A32" s="659" t="s">
        <v>294</v>
      </c>
      <c r="B32" s="706"/>
      <c r="C32" s="661"/>
      <c r="D32" s="660"/>
      <c r="E32" s="758">
        <f>SUM(E30:E31)</f>
        <v>0</v>
      </c>
      <c r="F32" s="659"/>
      <c r="G32" s="659"/>
      <c r="H32" s="659"/>
      <c r="I32" s="659"/>
    </row>
    <row r="33" spans="1:10">
      <c r="A33" s="659" t="s">
        <v>15</v>
      </c>
      <c r="B33" s="706"/>
      <c r="C33" s="660"/>
      <c r="D33" s="660"/>
      <c r="E33" s="670">
        <v>0</v>
      </c>
      <c r="F33" s="659"/>
      <c r="G33" s="659"/>
      <c r="H33" s="659"/>
      <c r="I33" s="659"/>
    </row>
    <row r="34" spans="1:10" ht="15" thickBot="1">
      <c r="A34" s="659" t="s">
        <v>295</v>
      </c>
      <c r="B34" s="706"/>
      <c r="C34" s="661"/>
      <c r="D34" s="661"/>
      <c r="E34" s="759">
        <f>SUM(E32:E33)</f>
        <v>0</v>
      </c>
      <c r="F34" s="659"/>
      <c r="G34" s="659"/>
      <c r="H34" s="659"/>
      <c r="I34" s="659"/>
    </row>
    <row r="35" spans="1:10" ht="15" thickTop="1">
      <c r="A35" s="659"/>
      <c r="B35" s="706"/>
      <c r="C35" s="661"/>
      <c r="D35" s="661"/>
      <c r="E35" s="672"/>
      <c r="F35" s="659"/>
      <c r="G35" s="659"/>
      <c r="H35" s="659"/>
      <c r="I35" s="659"/>
    </row>
    <row r="36" spans="1:10" ht="15" thickBot="1">
      <c r="A36" s="799" t="s">
        <v>330</v>
      </c>
      <c r="B36" s="706"/>
      <c r="C36" s="661"/>
      <c r="D36" s="661"/>
      <c r="E36" s="800">
        <v>0</v>
      </c>
      <c r="F36" s="659"/>
      <c r="G36" s="659"/>
      <c r="H36" s="659"/>
      <c r="I36" s="659"/>
    </row>
    <row r="37" spans="1:10" ht="15" thickTop="1">
      <c r="A37" s="659" t="s">
        <v>332</v>
      </c>
      <c r="B37" s="706"/>
      <c r="C37" s="661"/>
      <c r="D37" s="661"/>
      <c r="E37" s="659"/>
      <c r="F37" s="659"/>
      <c r="G37" s="659"/>
      <c r="H37" s="659"/>
      <c r="I37" s="659"/>
    </row>
    <row r="38" spans="1:10" ht="15">
      <c r="A38" s="707"/>
      <c r="B38" s="662"/>
      <c r="C38" s="662"/>
      <c r="D38" s="662"/>
      <c r="E38" s="662" t="s">
        <v>299</v>
      </c>
      <c r="F38" s="696" t="str">
        <f>+F6</f>
        <v>00/00/0000</v>
      </c>
      <c r="G38" s="693"/>
      <c r="H38" s="694"/>
      <c r="I38" s="690"/>
      <c r="J38" s="691"/>
    </row>
    <row r="39" spans="1:10">
      <c r="A39" s="697" t="s">
        <v>302</v>
      </c>
      <c r="B39" s="746" t="s">
        <v>310</v>
      </c>
      <c r="C39" s="663" t="s">
        <v>275</v>
      </c>
      <c r="D39" s="663"/>
      <c r="E39" s="663" t="s">
        <v>276</v>
      </c>
      <c r="F39" s="690"/>
      <c r="G39" s="690"/>
      <c r="H39" s="659"/>
      <c r="I39" s="659"/>
    </row>
    <row r="40" spans="1:10">
      <c r="A40" s="677" t="s">
        <v>277</v>
      </c>
      <c r="B40" s="685" t="s">
        <v>312</v>
      </c>
      <c r="C40" s="654"/>
      <c r="D40" s="698"/>
      <c r="E40" s="748">
        <f>C55</f>
        <v>0</v>
      </c>
      <c r="F40" s="659"/>
      <c r="G40" s="659"/>
      <c r="H40" s="659"/>
      <c r="I40" s="659"/>
    </row>
    <row r="41" spans="1:10" ht="16.5">
      <c r="A41" s="677" t="s">
        <v>278</v>
      </c>
      <c r="B41" s="685" t="s">
        <v>480</v>
      </c>
      <c r="C41" s="1039"/>
      <c r="D41" s="699"/>
      <c r="E41" s="655">
        <v>0</v>
      </c>
      <c r="F41" s="659"/>
      <c r="G41" s="659"/>
      <c r="H41" s="659"/>
      <c r="I41" s="659"/>
    </row>
    <row r="42" spans="1:10" ht="17.25" thickBot="1">
      <c r="A42" s="677" t="s">
        <v>278</v>
      </c>
      <c r="B42" s="685" t="s">
        <v>481</v>
      </c>
      <c r="C42" s="1039"/>
      <c r="D42" s="699"/>
      <c r="E42" s="751">
        <f>ROUND(E40*E41,0)</f>
        <v>0</v>
      </c>
      <c r="F42" s="659"/>
      <c r="G42" s="659"/>
      <c r="H42" s="659"/>
      <c r="I42" s="659"/>
    </row>
    <row r="43" spans="1:10" ht="17.25" thickTop="1">
      <c r="A43" s="677" t="s">
        <v>278</v>
      </c>
      <c r="B43" s="685" t="s">
        <v>482</v>
      </c>
      <c r="C43" s="1039"/>
      <c r="D43" s="699"/>
      <c r="E43" s="666"/>
      <c r="F43" s="659"/>
      <c r="G43" s="659"/>
      <c r="H43" s="659"/>
      <c r="I43" s="659"/>
    </row>
    <row r="44" spans="1:10" ht="16.5">
      <c r="A44" s="677" t="s">
        <v>278</v>
      </c>
      <c r="B44" s="685" t="s">
        <v>483</v>
      </c>
      <c r="C44" s="1039"/>
      <c r="D44" s="699"/>
      <c r="E44" s="666"/>
      <c r="F44" s="659"/>
      <c r="G44" s="659"/>
      <c r="H44" s="659"/>
      <c r="I44" s="659"/>
    </row>
    <row r="45" spans="1:10" ht="16.5">
      <c r="A45" s="677" t="s">
        <v>278</v>
      </c>
      <c r="B45" s="685" t="s">
        <v>484</v>
      </c>
      <c r="C45" s="1039"/>
      <c r="D45" s="699"/>
      <c r="E45" s="666"/>
      <c r="F45" s="659"/>
      <c r="G45" s="659"/>
      <c r="H45" s="659"/>
      <c r="I45" s="659"/>
    </row>
    <row r="46" spans="1:10" ht="16.5">
      <c r="A46" s="677" t="s">
        <v>278</v>
      </c>
      <c r="B46" s="685" t="s">
        <v>485</v>
      </c>
      <c r="C46" s="1040"/>
      <c r="D46" s="699"/>
      <c r="E46" s="666"/>
      <c r="F46" s="659"/>
      <c r="G46" s="659"/>
      <c r="H46" s="659"/>
      <c r="I46" s="659"/>
    </row>
    <row r="47" spans="1:10" ht="16.5">
      <c r="A47" s="677" t="s">
        <v>489</v>
      </c>
      <c r="B47" s="685" t="s">
        <v>486</v>
      </c>
      <c r="C47" s="1041">
        <f>SUM(C41:C46)</f>
        <v>0</v>
      </c>
      <c r="D47" s="699"/>
      <c r="F47" s="659"/>
      <c r="G47" s="659"/>
      <c r="H47" s="659"/>
      <c r="I47" s="659"/>
    </row>
    <row r="48" spans="1:10">
      <c r="A48" s="677" t="s">
        <v>279</v>
      </c>
      <c r="B48" s="685"/>
      <c r="C48" s="749">
        <f>ROUND(C40*C47,0)</f>
        <v>0</v>
      </c>
      <c r="D48" s="656"/>
      <c r="F48" s="659"/>
      <c r="G48" s="659"/>
      <c r="H48" s="659"/>
      <c r="I48" s="659"/>
    </row>
    <row r="49" spans="1:11" ht="15">
      <c r="A49" s="677" t="s">
        <v>280</v>
      </c>
      <c r="B49" s="685" t="s">
        <v>305</v>
      </c>
      <c r="C49" s="658">
        <v>0</v>
      </c>
      <c r="D49" s="698"/>
      <c r="E49" s="667"/>
      <c r="F49" s="659"/>
      <c r="G49" s="659"/>
      <c r="H49" s="700"/>
      <c r="I49" s="700"/>
      <c r="J49" s="701"/>
    </row>
    <row r="50" spans="1:11">
      <c r="A50" s="677" t="s">
        <v>281</v>
      </c>
      <c r="B50" s="685"/>
      <c r="C50" s="750">
        <f>+C40</f>
        <v>0</v>
      </c>
      <c r="D50" s="657"/>
      <c r="E50" s="666"/>
      <c r="F50" s="659"/>
      <c r="G50" s="659"/>
      <c r="H50" s="659"/>
      <c r="I50" s="659"/>
    </row>
    <row r="51" spans="1:11">
      <c r="A51" s="677" t="s">
        <v>282</v>
      </c>
      <c r="B51" s="685"/>
      <c r="C51" s="752">
        <v>1.1000000000000001</v>
      </c>
      <c r="D51" s="657"/>
      <c r="E51" s="666"/>
      <c r="F51" s="659"/>
      <c r="G51" s="659"/>
      <c r="H51" s="659"/>
      <c r="I51" s="659"/>
    </row>
    <row r="52" spans="1:11">
      <c r="A52" s="677" t="s">
        <v>264</v>
      </c>
      <c r="B52" s="685"/>
      <c r="C52" s="753">
        <f>ROUND(C50*C51,2)</f>
        <v>0</v>
      </c>
      <c r="D52" s="657"/>
      <c r="E52" s="666"/>
      <c r="F52" s="659"/>
      <c r="G52" s="659"/>
      <c r="H52" s="659"/>
      <c r="I52" s="659"/>
    </row>
    <row r="53" spans="1:11">
      <c r="A53" s="677" t="s">
        <v>278</v>
      </c>
      <c r="B53" s="685" t="s">
        <v>301</v>
      </c>
      <c r="C53" s="1041">
        <f>C47</f>
        <v>0</v>
      </c>
      <c r="D53" s="657"/>
      <c r="E53" s="666"/>
      <c r="F53" s="659"/>
      <c r="G53" s="659"/>
      <c r="H53" s="659"/>
      <c r="I53" s="659"/>
    </row>
    <row r="54" spans="1:11" ht="15" thickBot="1">
      <c r="A54" s="677" t="s">
        <v>264</v>
      </c>
      <c r="B54" s="685"/>
      <c r="C54" s="755">
        <f>ROUND(C52*C53,0)</f>
        <v>0</v>
      </c>
      <c r="D54" s="657"/>
      <c r="E54" s="666"/>
      <c r="F54" s="659"/>
      <c r="G54" s="659"/>
      <c r="H54" s="659"/>
      <c r="I54" s="659"/>
    </row>
    <row r="55" spans="1:11" ht="15.75" thickTop="1">
      <c r="A55" s="677" t="s">
        <v>283</v>
      </c>
      <c r="B55" s="685" t="s">
        <v>284</v>
      </c>
      <c r="C55" s="658"/>
      <c r="D55" s="698" t="s">
        <v>285</v>
      </c>
      <c r="E55" s="668" t="s">
        <v>286</v>
      </c>
      <c r="F55" s="649" t="s">
        <v>287</v>
      </c>
      <c r="G55" s="659"/>
      <c r="H55" s="700"/>
      <c r="I55" s="700"/>
      <c r="J55" s="701"/>
    </row>
    <row r="56" spans="1:11">
      <c r="A56" s="677" t="s">
        <v>278</v>
      </c>
      <c r="B56" s="685" t="s">
        <v>301</v>
      </c>
      <c r="C56" s="1044">
        <f>+C47</f>
        <v>0</v>
      </c>
      <c r="D56" s="657"/>
      <c r="E56" s="666"/>
      <c r="F56" s="970" t="s">
        <v>445</v>
      </c>
      <c r="G56" s="700"/>
      <c r="H56" s="659"/>
      <c r="I56" s="659"/>
    </row>
    <row r="57" spans="1:11" ht="15" thickBot="1">
      <c r="A57" s="677" t="s">
        <v>288</v>
      </c>
      <c r="B57" s="685"/>
      <c r="C57" s="755">
        <f>ROUND(C55*C56,0)</f>
        <v>0</v>
      </c>
      <c r="D57" s="657"/>
      <c r="E57" s="666"/>
      <c r="F57" s="967" t="s">
        <v>444</v>
      </c>
      <c r="G57" s="659"/>
      <c r="H57" s="659"/>
      <c r="I57" s="659"/>
      <c r="K57" s="1045"/>
    </row>
    <row r="58" spans="1:11" ht="15.75" thickTop="1">
      <c r="A58" s="702" t="s">
        <v>289</v>
      </c>
      <c r="B58" s="685"/>
      <c r="C58" s="1048" t="s">
        <v>487</v>
      </c>
      <c r="D58" s="972" t="s">
        <v>488</v>
      </c>
      <c r="E58" s="666"/>
      <c r="F58" s="659"/>
      <c r="G58" s="703"/>
      <c r="H58" s="659"/>
      <c r="I58" s="659"/>
    </row>
    <row r="59" spans="1:11" ht="15">
      <c r="A59" s="1042" t="s">
        <v>507</v>
      </c>
      <c r="B59" s="685"/>
      <c r="C59" s="1047" t="s">
        <v>505</v>
      </c>
      <c r="D59" s="657"/>
      <c r="E59" s="666"/>
      <c r="F59" s="659"/>
      <c r="G59" s="703"/>
      <c r="H59" s="659"/>
      <c r="I59" s="659"/>
    </row>
    <row r="60" spans="1:11">
      <c r="A60" s="674" t="s">
        <v>290</v>
      </c>
      <c r="B60" s="663"/>
      <c r="C60" s="757">
        <f>IF(C59="Before",IF(C54&gt;C57,C54,C57),C57)</f>
        <v>0</v>
      </c>
      <c r="D60" s="704"/>
      <c r="E60" s="669"/>
      <c r="F60" s="700"/>
      <c r="G60" s="700"/>
      <c r="H60" s="659"/>
      <c r="I60" s="659"/>
    </row>
    <row r="61" spans="1:11">
      <c r="A61" s="705" t="s">
        <v>291</v>
      </c>
      <c r="B61" s="706"/>
      <c r="C61" s="659"/>
      <c r="D61" s="659"/>
      <c r="E61" s="659"/>
      <c r="F61" s="659"/>
      <c r="G61" s="659"/>
      <c r="H61" s="659"/>
      <c r="I61" s="659"/>
    </row>
    <row r="62" spans="1:11">
      <c r="A62" s="659" t="s">
        <v>292</v>
      </c>
      <c r="B62" s="685" t="s">
        <v>301</v>
      </c>
      <c r="C62" s="660"/>
      <c r="D62" s="660"/>
      <c r="E62" s="670">
        <v>0</v>
      </c>
      <c r="F62" s="659"/>
      <c r="G62" s="659"/>
      <c r="H62" s="659"/>
      <c r="I62" s="659"/>
    </row>
    <row r="63" spans="1:11">
      <c r="A63" s="659" t="s">
        <v>296</v>
      </c>
      <c r="B63" s="706"/>
      <c r="C63" s="660"/>
      <c r="D63" s="660"/>
      <c r="E63" s="671">
        <v>0</v>
      </c>
      <c r="F63" s="659"/>
      <c r="G63" s="659"/>
      <c r="H63" s="659"/>
      <c r="I63" s="659"/>
    </row>
    <row r="64" spans="1:11">
      <c r="A64" s="659" t="s">
        <v>294</v>
      </c>
      <c r="B64" s="706"/>
      <c r="C64" s="661"/>
      <c r="D64" s="660"/>
      <c r="E64" s="758">
        <f>SUM(E62:E63)</f>
        <v>0</v>
      </c>
      <c r="F64" s="659"/>
      <c r="G64" s="659"/>
      <c r="H64" s="659"/>
      <c r="I64" s="659"/>
    </row>
    <row r="65" spans="1:10">
      <c r="A65" s="659" t="s">
        <v>15</v>
      </c>
      <c r="B65" s="706"/>
      <c r="C65" s="660"/>
      <c r="D65" s="660"/>
      <c r="E65" s="670">
        <v>0</v>
      </c>
      <c r="F65" s="659"/>
      <c r="G65" s="659"/>
      <c r="H65" s="659"/>
      <c r="I65" s="659"/>
    </row>
    <row r="66" spans="1:10" ht="15" thickBot="1">
      <c r="A66" s="659" t="s">
        <v>295</v>
      </c>
      <c r="B66" s="706"/>
      <c r="C66" s="661"/>
      <c r="D66" s="661"/>
      <c r="E66" s="759">
        <f>SUM(E64:E65)</f>
        <v>0</v>
      </c>
      <c r="F66" s="659"/>
      <c r="G66" s="659"/>
      <c r="H66" s="659"/>
      <c r="I66" s="659"/>
    </row>
    <row r="67" spans="1:10" ht="15" thickTop="1">
      <c r="A67" s="659"/>
      <c r="B67" s="706"/>
      <c r="C67" s="661"/>
      <c r="D67" s="661"/>
      <c r="E67" s="672"/>
      <c r="F67" s="659"/>
      <c r="G67" s="659"/>
      <c r="H67" s="659"/>
      <c r="I67" s="659"/>
    </row>
    <row r="68" spans="1:10" ht="15" thickBot="1">
      <c r="A68" s="799" t="s">
        <v>330</v>
      </c>
      <c r="B68" s="706"/>
      <c r="C68" s="661"/>
      <c r="D68" s="661"/>
      <c r="E68" s="800">
        <v>0</v>
      </c>
      <c r="F68" s="659"/>
      <c r="G68" s="659"/>
      <c r="H68" s="659"/>
      <c r="I68" s="659"/>
    </row>
    <row r="69" spans="1:10" ht="15" thickTop="1">
      <c r="A69" s="659" t="s">
        <v>332</v>
      </c>
      <c r="B69" s="706"/>
      <c r="C69" s="661"/>
      <c r="D69" s="661"/>
      <c r="E69" s="659"/>
      <c r="F69" s="659"/>
      <c r="G69" s="659"/>
      <c r="H69" s="659"/>
      <c r="I69" s="659"/>
    </row>
    <row r="70" spans="1:10" ht="15">
      <c r="A70" s="707"/>
      <c r="B70" s="662"/>
      <c r="C70" s="662"/>
      <c r="D70" s="662"/>
      <c r="E70" s="662" t="s">
        <v>299</v>
      </c>
      <c r="F70" s="696" t="str">
        <f>+F6</f>
        <v>00/00/0000</v>
      </c>
      <c r="G70" s="693"/>
      <c r="H70" s="694"/>
      <c r="I70" s="690"/>
      <c r="J70" s="691"/>
    </row>
    <row r="71" spans="1:10">
      <c r="A71" s="697" t="s">
        <v>303</v>
      </c>
      <c r="B71" s="746" t="s">
        <v>310</v>
      </c>
      <c r="C71" s="663" t="s">
        <v>275</v>
      </c>
      <c r="D71" s="663"/>
      <c r="E71" s="663" t="s">
        <v>276</v>
      </c>
      <c r="F71" s="690"/>
      <c r="G71" s="690"/>
      <c r="H71" s="659"/>
      <c r="I71" s="659"/>
    </row>
    <row r="72" spans="1:10">
      <c r="A72" s="677" t="s">
        <v>277</v>
      </c>
      <c r="B72" s="685" t="s">
        <v>312</v>
      </c>
      <c r="C72" s="654"/>
      <c r="D72" s="698"/>
      <c r="E72" s="748">
        <f>C87</f>
        <v>0</v>
      </c>
      <c r="F72" s="659"/>
      <c r="G72" s="659"/>
      <c r="H72" s="659"/>
      <c r="I72" s="659"/>
    </row>
    <row r="73" spans="1:10">
      <c r="A73" s="677" t="s">
        <v>278</v>
      </c>
      <c r="B73" s="685" t="s">
        <v>480</v>
      </c>
      <c r="C73" s="1039"/>
      <c r="D73" s="698"/>
      <c r="E73" s="748"/>
      <c r="F73" s="659"/>
      <c r="G73" s="659"/>
      <c r="H73" s="659"/>
      <c r="I73" s="659"/>
    </row>
    <row r="74" spans="1:10">
      <c r="A74" s="677" t="s">
        <v>278</v>
      </c>
      <c r="B74" s="685" t="s">
        <v>481</v>
      </c>
      <c r="C74" s="1039"/>
      <c r="D74" s="698"/>
      <c r="E74" s="748"/>
      <c r="F74" s="659"/>
      <c r="G74" s="659"/>
      <c r="H74" s="659"/>
      <c r="I74" s="659"/>
    </row>
    <row r="75" spans="1:10">
      <c r="A75" s="677" t="s">
        <v>278</v>
      </c>
      <c r="B75" s="685" t="s">
        <v>482</v>
      </c>
      <c r="C75" s="1039"/>
      <c r="D75" s="698"/>
      <c r="E75" s="748"/>
      <c r="F75" s="659"/>
      <c r="G75" s="659"/>
      <c r="H75" s="659"/>
      <c r="I75" s="659"/>
    </row>
    <row r="76" spans="1:10">
      <c r="A76" s="677" t="s">
        <v>278</v>
      </c>
      <c r="B76" s="685" t="s">
        <v>483</v>
      </c>
      <c r="C76" s="1039"/>
      <c r="D76" s="698"/>
      <c r="E76" s="748"/>
      <c r="F76" s="659"/>
      <c r="G76" s="659"/>
      <c r="H76" s="659"/>
      <c r="I76" s="659"/>
    </row>
    <row r="77" spans="1:10">
      <c r="A77" s="677" t="s">
        <v>278</v>
      </c>
      <c r="B77" s="685" t="s">
        <v>484</v>
      </c>
      <c r="C77" s="1039"/>
      <c r="D77" s="698"/>
      <c r="E77" s="748"/>
      <c r="F77" s="659"/>
      <c r="G77" s="659"/>
      <c r="H77" s="659"/>
      <c r="I77" s="659"/>
    </row>
    <row r="78" spans="1:10">
      <c r="A78" s="677" t="s">
        <v>278</v>
      </c>
      <c r="B78" s="685" t="s">
        <v>485</v>
      </c>
      <c r="C78" s="1040"/>
      <c r="D78" s="698"/>
      <c r="E78" s="748"/>
      <c r="F78" s="659"/>
      <c r="G78" s="659"/>
      <c r="H78" s="659"/>
      <c r="I78" s="659"/>
    </row>
    <row r="79" spans="1:10" ht="16.5">
      <c r="A79" s="677" t="s">
        <v>489</v>
      </c>
      <c r="B79" s="685" t="s">
        <v>486</v>
      </c>
      <c r="C79" s="1041">
        <f>SUM(C73:C78)</f>
        <v>0</v>
      </c>
      <c r="D79" s="699"/>
      <c r="E79" s="655">
        <v>0</v>
      </c>
      <c r="F79" s="659"/>
      <c r="G79" s="659"/>
      <c r="H79" s="659"/>
      <c r="I79" s="659"/>
    </row>
    <row r="80" spans="1:10" ht="15" thickBot="1">
      <c r="A80" s="677" t="s">
        <v>279</v>
      </c>
      <c r="B80" s="685"/>
      <c r="C80" s="749">
        <f>ROUND(C72*C79,0)</f>
        <v>0</v>
      </c>
      <c r="D80" s="656"/>
      <c r="E80" s="751">
        <f>E72*E79</f>
        <v>0</v>
      </c>
      <c r="F80" s="659"/>
      <c r="G80" s="659"/>
      <c r="H80" s="659"/>
      <c r="I80" s="659"/>
    </row>
    <row r="81" spans="1:10" ht="15.75" thickTop="1">
      <c r="A81" s="677" t="s">
        <v>280</v>
      </c>
      <c r="B81" s="685" t="s">
        <v>305</v>
      </c>
      <c r="C81" s="658">
        <v>0</v>
      </c>
      <c r="D81" s="698"/>
      <c r="E81" s="667"/>
      <c r="F81" s="659"/>
      <c r="G81" s="659"/>
      <c r="H81" s="700"/>
      <c r="I81" s="700"/>
      <c r="J81" s="701"/>
    </row>
    <row r="82" spans="1:10">
      <c r="A82" s="677" t="s">
        <v>281</v>
      </c>
      <c r="B82" s="685"/>
      <c r="C82" s="750">
        <f>+C72</f>
        <v>0</v>
      </c>
      <c r="D82" s="657"/>
      <c r="E82" s="666"/>
      <c r="F82" s="659"/>
      <c r="G82" s="659"/>
      <c r="H82" s="659"/>
      <c r="I82" s="659"/>
    </row>
    <row r="83" spans="1:10">
      <c r="A83" s="677" t="s">
        <v>282</v>
      </c>
      <c r="B83" s="685"/>
      <c r="C83" s="752">
        <v>1.1000000000000001</v>
      </c>
      <c r="D83" s="657"/>
      <c r="E83" s="666"/>
      <c r="F83" s="659"/>
      <c r="G83" s="659"/>
      <c r="H83" s="659"/>
      <c r="I83" s="659"/>
    </row>
    <row r="84" spans="1:10">
      <c r="A84" s="677" t="s">
        <v>264</v>
      </c>
      <c r="B84" s="685"/>
      <c r="C84" s="753">
        <f>ROUND(C82*C83,2)</f>
        <v>0</v>
      </c>
      <c r="D84" s="657"/>
      <c r="E84" s="666"/>
      <c r="F84" s="659"/>
      <c r="G84" s="659"/>
      <c r="H84" s="659"/>
      <c r="I84" s="659"/>
    </row>
    <row r="85" spans="1:10">
      <c r="A85" s="677" t="s">
        <v>278</v>
      </c>
      <c r="B85" s="685" t="s">
        <v>301</v>
      </c>
      <c r="C85" s="1041">
        <f>C79</f>
        <v>0</v>
      </c>
      <c r="D85" s="657"/>
      <c r="E85" s="666"/>
      <c r="F85" s="659"/>
      <c r="G85" s="659"/>
      <c r="H85" s="659"/>
      <c r="I85" s="659"/>
    </row>
    <row r="86" spans="1:10" ht="15" thickBot="1">
      <c r="A86" s="677" t="s">
        <v>264</v>
      </c>
      <c r="B86" s="685"/>
      <c r="C86" s="755">
        <f>ROUND(C84*C85,0)</f>
        <v>0</v>
      </c>
      <c r="D86" s="657"/>
      <c r="E86" s="666"/>
      <c r="F86" s="659"/>
      <c r="G86" s="659"/>
      <c r="H86" s="659"/>
      <c r="I86" s="659"/>
    </row>
    <row r="87" spans="1:10" ht="15.75" thickTop="1">
      <c r="A87" s="677" t="s">
        <v>283</v>
      </c>
      <c r="B87" s="685" t="s">
        <v>284</v>
      </c>
      <c r="C87" s="658">
        <v>0</v>
      </c>
      <c r="D87" s="698" t="s">
        <v>285</v>
      </c>
      <c r="E87" s="668" t="s">
        <v>286</v>
      </c>
      <c r="F87" s="649" t="s">
        <v>287</v>
      </c>
      <c r="G87" s="659"/>
      <c r="H87" s="700"/>
      <c r="I87" s="700"/>
      <c r="J87" s="701"/>
    </row>
    <row r="88" spans="1:10">
      <c r="A88" s="677" t="s">
        <v>278</v>
      </c>
      <c r="B88" s="685" t="s">
        <v>301</v>
      </c>
      <c r="C88" s="1044">
        <f>+C79</f>
        <v>0</v>
      </c>
      <c r="D88" s="657"/>
      <c r="E88" s="666"/>
      <c r="F88" s="971" t="s">
        <v>445</v>
      </c>
      <c r="G88" s="700"/>
      <c r="H88" s="659"/>
      <c r="I88" s="659"/>
    </row>
    <row r="89" spans="1:10" ht="15" thickBot="1">
      <c r="A89" s="677" t="s">
        <v>288</v>
      </c>
      <c r="B89" s="685"/>
      <c r="C89" s="755">
        <f>ROUND(C87*C88,0)</f>
        <v>0</v>
      </c>
      <c r="D89" s="657"/>
      <c r="E89" s="666"/>
      <c r="F89" s="968" t="s">
        <v>444</v>
      </c>
      <c r="G89" s="659"/>
      <c r="H89" s="659"/>
      <c r="I89" s="659"/>
    </row>
    <row r="90" spans="1:10" ht="15.75" thickTop="1">
      <c r="A90" s="702" t="s">
        <v>289</v>
      </c>
      <c r="B90" s="685"/>
      <c r="C90" s="1048" t="s">
        <v>487</v>
      </c>
      <c r="D90" s="657"/>
      <c r="E90" s="666"/>
      <c r="F90" s="659"/>
      <c r="G90" s="703"/>
      <c r="H90" s="659"/>
      <c r="I90" s="659"/>
    </row>
    <row r="91" spans="1:10" ht="15">
      <c r="A91" s="1042" t="s">
        <v>507</v>
      </c>
      <c r="B91" s="663"/>
      <c r="C91" s="1047" t="s">
        <v>505</v>
      </c>
      <c r="D91" s="704"/>
      <c r="E91" s="669"/>
      <c r="F91" s="700"/>
      <c r="G91" s="700"/>
      <c r="H91" s="659"/>
      <c r="I91" s="659"/>
    </row>
    <row r="92" spans="1:10">
      <c r="A92" s="674" t="s">
        <v>290</v>
      </c>
      <c r="B92" s="706"/>
      <c r="C92" s="757">
        <f>IF(C91="Before",IF(C86&gt;C89,C86,C89),C89)</f>
        <v>0</v>
      </c>
      <c r="D92" s="659"/>
      <c r="E92" s="659"/>
      <c r="F92" s="659"/>
      <c r="G92" s="659"/>
      <c r="H92" s="659"/>
      <c r="I92" s="659"/>
    </row>
    <row r="93" spans="1:10">
      <c r="A93" s="705" t="s">
        <v>291</v>
      </c>
      <c r="B93" s="706"/>
      <c r="C93" s="660"/>
      <c r="D93" s="659"/>
      <c r="E93" s="659"/>
      <c r="F93" s="659"/>
      <c r="G93" s="659"/>
      <c r="H93" s="659"/>
      <c r="I93" s="659"/>
    </row>
    <row r="94" spans="1:10">
      <c r="A94" s="659" t="s">
        <v>292</v>
      </c>
      <c r="B94" s="685" t="s">
        <v>301</v>
      </c>
      <c r="C94" s="660"/>
      <c r="D94" s="660"/>
      <c r="E94" s="670">
        <v>0</v>
      </c>
      <c r="F94" s="659"/>
      <c r="G94" s="659"/>
      <c r="H94" s="659"/>
      <c r="I94" s="659"/>
    </row>
    <row r="95" spans="1:10">
      <c r="A95" s="659" t="s">
        <v>296</v>
      </c>
      <c r="B95" s="706"/>
      <c r="C95" s="660"/>
      <c r="D95" s="660"/>
      <c r="E95" s="671">
        <v>0</v>
      </c>
      <c r="F95" s="659"/>
      <c r="G95" s="659"/>
      <c r="H95" s="659"/>
      <c r="I95" s="659"/>
    </row>
    <row r="96" spans="1:10">
      <c r="A96" s="659" t="s">
        <v>294</v>
      </c>
      <c r="B96" s="706"/>
      <c r="C96" s="661"/>
      <c r="D96" s="660"/>
      <c r="E96" s="672">
        <f>SUM(E94:E95)</f>
        <v>0</v>
      </c>
      <c r="F96" s="659"/>
      <c r="G96" s="659"/>
      <c r="H96" s="659"/>
      <c r="I96" s="659"/>
    </row>
    <row r="97" spans="1:9">
      <c r="A97" s="659" t="s">
        <v>15</v>
      </c>
      <c r="B97" s="706"/>
      <c r="C97" s="660"/>
      <c r="D97" s="660"/>
      <c r="E97" s="670">
        <v>0</v>
      </c>
      <c r="F97" s="659"/>
      <c r="G97" s="659"/>
      <c r="H97" s="659"/>
      <c r="I97" s="659"/>
    </row>
    <row r="98" spans="1:9" ht="15" thickBot="1">
      <c r="A98" s="659" t="s">
        <v>295</v>
      </c>
      <c r="B98" s="706"/>
      <c r="C98" s="661"/>
      <c r="D98" s="661"/>
      <c r="E98" s="759">
        <f>SUM(E96:E97)</f>
        <v>0</v>
      </c>
      <c r="F98" s="659"/>
      <c r="G98" s="659"/>
      <c r="H98" s="659"/>
      <c r="I98" s="659"/>
    </row>
    <row r="99" spans="1:9" ht="15" thickTop="1">
      <c r="A99" s="659"/>
      <c r="B99" s="706"/>
      <c r="C99" s="661"/>
      <c r="D99" s="661"/>
      <c r="E99" s="672"/>
      <c r="F99" s="659"/>
      <c r="G99" s="659"/>
      <c r="H99" s="659"/>
      <c r="I99" s="659"/>
    </row>
    <row r="100" spans="1:9" ht="15" thickBot="1">
      <c r="A100" s="799" t="s">
        <v>330</v>
      </c>
      <c r="B100" s="706"/>
      <c r="C100" s="661"/>
      <c r="D100" s="661"/>
      <c r="E100" s="800">
        <v>0</v>
      </c>
      <c r="F100" s="659"/>
      <c r="G100" s="659"/>
      <c r="H100" s="659"/>
      <c r="I100" s="659"/>
    </row>
    <row r="101" spans="1:9" ht="15" thickTop="1">
      <c r="A101" s="659" t="s">
        <v>333</v>
      </c>
      <c r="B101" s="706"/>
      <c r="C101" s="661"/>
      <c r="D101" s="661"/>
      <c r="E101" s="672"/>
      <c r="F101" s="659"/>
      <c r="G101" s="659"/>
      <c r="H101" s="659"/>
      <c r="I101" s="659"/>
    </row>
    <row r="102" spans="1:9">
      <c r="A102" s="707"/>
      <c r="B102" s="662"/>
      <c r="C102" s="662"/>
      <c r="D102" s="662"/>
      <c r="E102" s="662" t="s">
        <v>299</v>
      </c>
      <c r="F102" s="696" t="str">
        <f>+F38</f>
        <v>00/00/0000</v>
      </c>
      <c r="G102" s="693"/>
      <c r="H102" s="694"/>
      <c r="I102" s="659"/>
    </row>
    <row r="103" spans="1:9">
      <c r="A103" s="697" t="s">
        <v>520</v>
      </c>
      <c r="B103" s="746" t="s">
        <v>310</v>
      </c>
      <c r="C103" s="663" t="s">
        <v>275</v>
      </c>
      <c r="D103" s="663"/>
      <c r="E103" s="663" t="s">
        <v>276</v>
      </c>
      <c r="F103" s="690"/>
      <c r="G103" s="690"/>
      <c r="H103" s="659"/>
      <c r="I103" s="659"/>
    </row>
    <row r="104" spans="1:9">
      <c r="A104" s="677" t="s">
        <v>277</v>
      </c>
      <c r="B104" s="685" t="s">
        <v>312</v>
      </c>
      <c r="C104" s="654"/>
      <c r="D104" s="698"/>
      <c r="E104" s="748">
        <f>C119</f>
        <v>0</v>
      </c>
      <c r="F104" s="659"/>
      <c r="G104" s="659"/>
      <c r="H104" s="659"/>
      <c r="I104" s="659"/>
    </row>
    <row r="105" spans="1:9">
      <c r="A105" s="677" t="s">
        <v>278</v>
      </c>
      <c r="B105" s="685" t="s">
        <v>480</v>
      </c>
      <c r="C105" s="1039"/>
      <c r="D105" s="698"/>
      <c r="E105" s="748"/>
      <c r="F105" s="659"/>
      <c r="G105" s="659"/>
      <c r="H105" s="659"/>
      <c r="I105" s="659"/>
    </row>
    <row r="106" spans="1:9">
      <c r="A106" s="677" t="s">
        <v>278</v>
      </c>
      <c r="B106" s="685" t="s">
        <v>481</v>
      </c>
      <c r="C106" s="1039"/>
      <c r="D106" s="698"/>
      <c r="E106" s="748"/>
      <c r="F106" s="659"/>
      <c r="G106" s="659"/>
      <c r="H106" s="659"/>
      <c r="I106" s="659"/>
    </row>
    <row r="107" spans="1:9">
      <c r="A107" s="677" t="s">
        <v>278</v>
      </c>
      <c r="B107" s="685" t="s">
        <v>482</v>
      </c>
      <c r="C107" s="1039"/>
      <c r="D107" s="698"/>
      <c r="E107" s="748"/>
      <c r="F107" s="659"/>
      <c r="G107" s="659"/>
      <c r="H107" s="659"/>
      <c r="I107" s="659"/>
    </row>
    <row r="108" spans="1:9">
      <c r="A108" s="677" t="s">
        <v>278</v>
      </c>
      <c r="B108" s="685" t="s">
        <v>483</v>
      </c>
      <c r="C108" s="1039"/>
      <c r="D108" s="698"/>
      <c r="E108" s="748"/>
      <c r="F108" s="659"/>
      <c r="G108" s="659"/>
      <c r="H108" s="659"/>
      <c r="I108" s="659"/>
    </row>
    <row r="109" spans="1:9">
      <c r="A109" s="677" t="s">
        <v>278</v>
      </c>
      <c r="B109" s="685" t="s">
        <v>484</v>
      </c>
      <c r="C109" s="1039"/>
      <c r="D109" s="698"/>
      <c r="E109" s="748"/>
      <c r="F109" s="659"/>
      <c r="G109" s="659"/>
      <c r="H109" s="659"/>
      <c r="I109" s="659"/>
    </row>
    <row r="110" spans="1:9">
      <c r="A110" s="677" t="s">
        <v>278</v>
      </c>
      <c r="B110" s="685" t="s">
        <v>485</v>
      </c>
      <c r="C110" s="1040"/>
      <c r="D110" s="698"/>
      <c r="E110" s="748"/>
      <c r="F110" s="659"/>
      <c r="G110" s="659"/>
      <c r="H110" s="659"/>
      <c r="I110" s="659"/>
    </row>
    <row r="111" spans="1:9" ht="16.5">
      <c r="A111" s="677" t="s">
        <v>489</v>
      </c>
      <c r="B111" s="685" t="s">
        <v>486</v>
      </c>
      <c r="C111" s="1041">
        <f>SUM(C105:C110)</f>
        <v>0</v>
      </c>
      <c r="D111" s="699"/>
      <c r="E111" s="655">
        <v>0</v>
      </c>
      <c r="F111" s="659"/>
      <c r="G111" s="659"/>
      <c r="H111" s="659"/>
      <c r="I111" s="659"/>
    </row>
    <row r="112" spans="1:9" ht="15" thickBot="1">
      <c r="A112" s="677" t="s">
        <v>279</v>
      </c>
      <c r="B112" s="685"/>
      <c r="C112" s="749">
        <f>ROUND(C104*C111,0)</f>
        <v>0</v>
      </c>
      <c r="D112" s="656"/>
      <c r="E112" s="751">
        <f>E104*E111</f>
        <v>0</v>
      </c>
      <c r="F112" s="659"/>
      <c r="G112" s="659"/>
      <c r="H112" s="659"/>
      <c r="I112" s="659"/>
    </row>
    <row r="113" spans="1:9" ht="15" thickTop="1">
      <c r="A113" s="677" t="s">
        <v>280</v>
      </c>
      <c r="B113" s="685" t="s">
        <v>305</v>
      </c>
      <c r="C113" s="658">
        <v>0</v>
      </c>
      <c r="D113" s="698"/>
      <c r="E113" s="667"/>
      <c r="F113" s="659"/>
      <c r="G113" s="659"/>
      <c r="H113" s="700"/>
      <c r="I113" s="659"/>
    </row>
    <row r="114" spans="1:9">
      <c r="A114" s="677" t="s">
        <v>281</v>
      </c>
      <c r="B114" s="685"/>
      <c r="C114" s="750">
        <f>+C104</f>
        <v>0</v>
      </c>
      <c r="D114" s="657"/>
      <c r="E114" s="666"/>
      <c r="F114" s="659"/>
      <c r="G114" s="659"/>
      <c r="H114" s="659"/>
      <c r="I114" s="659"/>
    </row>
    <row r="115" spans="1:9">
      <c r="A115" s="677" t="s">
        <v>282</v>
      </c>
      <c r="B115" s="685"/>
      <c r="C115" s="752">
        <v>1.1000000000000001</v>
      </c>
      <c r="D115" s="657"/>
      <c r="E115" s="666"/>
      <c r="F115" s="659"/>
      <c r="G115" s="659"/>
      <c r="H115" s="659"/>
      <c r="I115" s="659"/>
    </row>
    <row r="116" spans="1:9">
      <c r="A116" s="677" t="s">
        <v>264</v>
      </c>
      <c r="B116" s="685"/>
      <c r="C116" s="753">
        <f>ROUND(C114*C115,2)</f>
        <v>0</v>
      </c>
      <c r="D116" s="657"/>
      <c r="E116" s="666"/>
      <c r="F116" s="659"/>
      <c r="G116" s="659"/>
      <c r="H116" s="659"/>
      <c r="I116" s="659"/>
    </row>
    <row r="117" spans="1:9">
      <c r="A117" s="677" t="s">
        <v>278</v>
      </c>
      <c r="B117" s="685" t="s">
        <v>301</v>
      </c>
      <c r="C117" s="1041">
        <f>C111</f>
        <v>0</v>
      </c>
      <c r="D117" s="657"/>
      <c r="E117" s="666"/>
      <c r="F117" s="659"/>
      <c r="G117" s="659"/>
      <c r="H117" s="659"/>
      <c r="I117" s="659"/>
    </row>
    <row r="118" spans="1:9" ht="15" thickBot="1">
      <c r="A118" s="677" t="s">
        <v>264</v>
      </c>
      <c r="B118" s="685"/>
      <c r="C118" s="755">
        <f>ROUND(C116*C117,0)</f>
        <v>0</v>
      </c>
      <c r="D118" s="657"/>
      <c r="E118" s="666"/>
      <c r="F118" s="659"/>
      <c r="G118" s="659"/>
      <c r="H118" s="659"/>
      <c r="I118" s="659"/>
    </row>
    <row r="119" spans="1:9" ht="15" thickTop="1">
      <c r="A119" s="677" t="s">
        <v>283</v>
      </c>
      <c r="B119" s="685" t="s">
        <v>284</v>
      </c>
      <c r="C119" s="658">
        <v>0</v>
      </c>
      <c r="D119" s="698" t="s">
        <v>285</v>
      </c>
      <c r="E119" s="668" t="s">
        <v>286</v>
      </c>
      <c r="F119" s="972" t="s">
        <v>287</v>
      </c>
      <c r="G119" s="659"/>
      <c r="H119" s="700"/>
      <c r="I119" s="659"/>
    </row>
    <row r="120" spans="1:9">
      <c r="A120" s="677" t="s">
        <v>278</v>
      </c>
      <c r="B120" s="685" t="s">
        <v>301</v>
      </c>
      <c r="C120" s="1044">
        <f>+C111</f>
        <v>0</v>
      </c>
      <c r="D120" s="657"/>
      <c r="E120" s="666"/>
      <c r="F120" s="972" t="s">
        <v>445</v>
      </c>
      <c r="G120" s="700"/>
      <c r="H120" s="659"/>
      <c r="I120" s="659"/>
    </row>
    <row r="121" spans="1:9" ht="15" thickBot="1">
      <c r="A121" s="677" t="s">
        <v>288</v>
      </c>
      <c r="B121" s="685"/>
      <c r="C121" s="755">
        <f>ROUND(C119*C120,0)</f>
        <v>0</v>
      </c>
      <c r="D121" s="657"/>
      <c r="E121" s="666"/>
      <c r="F121" s="972" t="s">
        <v>444</v>
      </c>
      <c r="G121" s="659"/>
      <c r="H121" s="659"/>
      <c r="I121" s="659"/>
    </row>
    <row r="122" spans="1:9" ht="15.75" thickTop="1">
      <c r="A122" s="702" t="s">
        <v>289</v>
      </c>
      <c r="B122" s="685"/>
      <c r="C122" s="1048" t="s">
        <v>487</v>
      </c>
      <c r="D122" s="657"/>
      <c r="E122" s="666"/>
      <c r="F122" s="659"/>
      <c r="G122" s="703"/>
      <c r="H122" s="659"/>
      <c r="I122" s="659"/>
    </row>
    <row r="123" spans="1:9" ht="15">
      <c r="A123" s="1042" t="s">
        <v>507</v>
      </c>
      <c r="B123" s="663"/>
      <c r="C123" s="1047" t="s">
        <v>505</v>
      </c>
      <c r="D123" s="704"/>
      <c r="E123" s="669"/>
      <c r="F123" s="700"/>
      <c r="G123" s="700"/>
      <c r="H123" s="659"/>
      <c r="I123" s="659"/>
    </row>
    <row r="124" spans="1:9">
      <c r="A124" s="674" t="s">
        <v>290</v>
      </c>
      <c r="B124" s="706"/>
      <c r="C124" s="757">
        <f>IF(C123="Before",IF(C118&gt;C121,C118,C121),C121)</f>
        <v>0</v>
      </c>
      <c r="D124" s="659"/>
      <c r="E124" s="659"/>
      <c r="F124" s="659"/>
      <c r="G124" s="659"/>
      <c r="H124" s="659"/>
      <c r="I124" s="659"/>
    </row>
    <row r="125" spans="1:9">
      <c r="A125" s="705" t="s">
        <v>291</v>
      </c>
      <c r="B125" s="706"/>
      <c r="C125" s="660"/>
      <c r="D125" s="659"/>
      <c r="E125" s="659"/>
      <c r="F125" s="659"/>
      <c r="G125" s="659"/>
      <c r="H125" s="659"/>
      <c r="I125" s="659"/>
    </row>
    <row r="126" spans="1:9">
      <c r="A126" s="659" t="s">
        <v>292</v>
      </c>
      <c r="B126" s="685" t="s">
        <v>301</v>
      </c>
      <c r="C126" s="660"/>
      <c r="D126" s="660"/>
      <c r="E126" s="670">
        <v>0</v>
      </c>
      <c r="F126" s="659"/>
      <c r="G126" s="659"/>
      <c r="H126" s="659"/>
      <c r="I126" s="659"/>
    </row>
    <row r="127" spans="1:9">
      <c r="A127" s="659" t="s">
        <v>296</v>
      </c>
      <c r="B127" s="706"/>
      <c r="C127" s="660"/>
      <c r="D127" s="660"/>
      <c r="E127" s="671">
        <v>0</v>
      </c>
      <c r="F127" s="659"/>
      <c r="G127" s="659"/>
      <c r="H127" s="659"/>
      <c r="I127" s="659"/>
    </row>
    <row r="128" spans="1:9">
      <c r="A128" s="659" t="s">
        <v>294</v>
      </c>
      <c r="B128" s="706"/>
      <c r="C128" s="661"/>
      <c r="D128" s="660"/>
      <c r="E128" s="672">
        <f>SUM(E126:E127)</f>
        <v>0</v>
      </c>
      <c r="F128" s="659"/>
      <c r="G128" s="659"/>
      <c r="H128" s="659"/>
      <c r="I128" s="659"/>
    </row>
    <row r="129" spans="1:9">
      <c r="A129" s="659" t="s">
        <v>15</v>
      </c>
      <c r="B129" s="706"/>
      <c r="C129" s="660"/>
      <c r="D129" s="660"/>
      <c r="E129" s="670">
        <v>0</v>
      </c>
      <c r="F129" s="659"/>
      <c r="G129" s="659"/>
      <c r="H129" s="659"/>
      <c r="I129" s="659"/>
    </row>
    <row r="130" spans="1:9" ht="15" thickBot="1">
      <c r="A130" s="659" t="s">
        <v>295</v>
      </c>
      <c r="B130" s="706"/>
      <c r="C130" s="661"/>
      <c r="D130" s="661"/>
      <c r="E130" s="759">
        <f>SUM(E128:E129)</f>
        <v>0</v>
      </c>
      <c r="F130" s="659"/>
      <c r="G130" s="659"/>
      <c r="H130" s="659"/>
      <c r="I130" s="659"/>
    </row>
    <row r="131" spans="1:9" ht="15" thickTop="1">
      <c r="A131" s="659"/>
      <c r="B131" s="706"/>
      <c r="C131" s="661"/>
      <c r="D131" s="661"/>
      <c r="E131" s="672"/>
      <c r="F131" s="659"/>
      <c r="G131" s="659"/>
      <c r="H131" s="659"/>
      <c r="I131" s="659"/>
    </row>
    <row r="132" spans="1:9" ht="15" thickBot="1">
      <c r="A132" s="799" t="s">
        <v>330</v>
      </c>
      <c r="B132" s="706"/>
      <c r="C132" s="661"/>
      <c r="D132" s="661"/>
      <c r="E132" s="800">
        <v>0</v>
      </c>
      <c r="F132" s="659"/>
      <c r="G132" s="659"/>
      <c r="H132" s="659"/>
      <c r="I132" s="659"/>
    </row>
    <row r="133" spans="1:9" ht="15" thickTop="1">
      <c r="A133" s="659" t="s">
        <v>333</v>
      </c>
      <c r="B133" s="706"/>
      <c r="C133" s="661"/>
      <c r="D133" s="661"/>
      <c r="E133" s="672"/>
      <c r="F133" s="659"/>
      <c r="G133" s="659"/>
      <c r="H133" s="659"/>
      <c r="I133" s="659"/>
    </row>
    <row r="134" spans="1:9">
      <c r="A134" s="659"/>
      <c r="B134" s="706"/>
      <c r="C134" s="661"/>
      <c r="D134" s="661"/>
      <c r="E134" s="672"/>
      <c r="F134" s="659"/>
      <c r="G134" s="659"/>
      <c r="H134" s="659"/>
      <c r="I134" s="659"/>
    </row>
    <row r="135" spans="1:9">
      <c r="A135" s="674" t="s">
        <v>306</v>
      </c>
      <c r="B135" s="708" t="s">
        <v>521</v>
      </c>
      <c r="C135" s="664">
        <v>0</v>
      </c>
      <c r="D135" s="673"/>
      <c r="E135" s="673"/>
      <c r="F135" s="690"/>
      <c r="G135" s="690"/>
      <c r="H135" s="659"/>
      <c r="I135" s="659"/>
    </row>
    <row r="136" spans="1:9">
      <c r="A136" s="674" t="s">
        <v>297</v>
      </c>
      <c r="B136" s="708" t="s">
        <v>521</v>
      </c>
      <c r="C136" s="760">
        <f>+C16+C48+C80+C111</f>
        <v>0</v>
      </c>
      <c r="D136" s="673"/>
      <c r="E136" s="760">
        <f>E10+E42+E80+E112</f>
        <v>0</v>
      </c>
      <c r="F136" s="690"/>
      <c r="G136" s="690"/>
      <c r="H136" s="659"/>
      <c r="I136" s="659"/>
    </row>
    <row r="137" spans="1:9">
      <c r="A137" s="674" t="s">
        <v>298</v>
      </c>
      <c r="B137" s="708" t="s">
        <v>521</v>
      </c>
      <c r="C137" s="760">
        <f>+C92+C60+C28+C124</f>
        <v>0</v>
      </c>
      <c r="D137" s="673"/>
      <c r="E137" s="760">
        <f>+E98+E66+E34+E130</f>
        <v>0</v>
      </c>
      <c r="F137" s="659"/>
      <c r="G137" s="659"/>
      <c r="H137" s="659"/>
      <c r="I137" s="659"/>
    </row>
    <row r="138" spans="1:9">
      <c r="A138" s="674"/>
      <c r="B138" s="708"/>
      <c r="C138" s="665"/>
      <c r="D138" s="673"/>
      <c r="E138" s="665"/>
      <c r="F138" s="659"/>
      <c r="G138" s="659"/>
      <c r="H138" s="659"/>
      <c r="I138" s="659"/>
    </row>
    <row r="139" spans="1:9" ht="15" thickBot="1">
      <c r="A139" s="799" t="s">
        <v>334</v>
      </c>
      <c r="B139" s="706"/>
      <c r="C139" s="661"/>
      <c r="D139" s="661"/>
      <c r="E139" s="800">
        <f>E36+E68+E100+E132</f>
        <v>0</v>
      </c>
      <c r="F139" s="659"/>
      <c r="G139" s="659"/>
      <c r="H139" s="659"/>
      <c r="I139" s="659"/>
    </row>
    <row r="140" spans="1:9" ht="15" thickTop="1"/>
  </sheetData>
  <dataValidations count="1">
    <dataValidation type="list" showInputMessage="1" showErrorMessage="1" sqref="C91 C27 C59 C123">
      <formula1>$K$26:$K$27</formula1>
    </dataValidation>
  </dataValidations>
  <printOptions horizontalCentered="1"/>
  <pageMargins left="0.7" right="0.7" top="0.75" bottom="0.75" header="0.3" footer="0.3"/>
  <pageSetup scale="71" orientation="landscape" r:id="rId1"/>
  <headerFooter>
    <oddFooter>&amp;L&amp;F/&amp;A, &amp;P/&amp;N&amp;RRev. 7/08/2015</oddFooter>
  </headerFooter>
  <rowBreaks count="3" manualBreakCount="3">
    <brk id="37" max="16383" man="1"/>
    <brk id="69" max="16383" man="1"/>
    <brk id="101" max="8"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84"/>
  <sheetViews>
    <sheetView zoomScaleNormal="100" zoomScaleSheetLayoutView="80" workbookViewId="0"/>
  </sheetViews>
  <sheetFormatPr defaultColWidth="9.140625" defaultRowHeight="15"/>
  <cols>
    <col min="1" max="1" width="48.7109375" style="768" bestFit="1" customWidth="1"/>
    <col min="2" max="2" width="45.7109375" style="768" bestFit="1" customWidth="1"/>
    <col min="3" max="3" width="12" style="768" bestFit="1" customWidth="1"/>
    <col min="4" max="4" width="11" style="768" customWidth="1"/>
    <col min="5" max="16384" width="9.140625" style="768"/>
  </cols>
  <sheetData>
    <row r="1" spans="1:4" ht="21">
      <c r="A1" s="903" t="s">
        <v>415</v>
      </c>
      <c r="B1" s="903"/>
      <c r="C1" s="903"/>
      <c r="D1" s="903"/>
    </row>
    <row r="2" spans="1:4" ht="20.25">
      <c r="A2" s="904" t="s">
        <v>416</v>
      </c>
      <c r="B2" s="905"/>
      <c r="C2" s="906"/>
    </row>
    <row r="3" spans="1:4" ht="20.25">
      <c r="A3" s="904"/>
      <c r="B3" s="905"/>
      <c r="C3" s="906"/>
    </row>
    <row r="4" spans="1:4">
      <c r="A4" s="907" t="s">
        <v>8</v>
      </c>
      <c r="B4" s="1207" t="str">
        <f>'RHC Computation-Trad &amp; Shared'!B1</f>
        <v>Hospital Name</v>
      </c>
    </row>
    <row r="5" spans="1:4">
      <c r="A5" s="908" t="s">
        <v>9</v>
      </c>
      <c r="B5" s="1207" t="str">
        <f>'RHC Computation-Trad &amp; Shared'!B2</f>
        <v>7 digit Medicaid #</v>
      </c>
    </row>
    <row r="6" spans="1:4" ht="15.75" thickBot="1">
      <c r="A6" s="909" t="s">
        <v>10</v>
      </c>
      <c r="B6" s="1208" t="str">
        <f>'RHC Computation-Trad &amp; Shared'!B3</f>
        <v>0/00/0000</v>
      </c>
    </row>
    <row r="7" spans="1:4" ht="21.75" thickTop="1" thickBot="1">
      <c r="A7" s="910"/>
      <c r="B7" s="651"/>
      <c r="C7" s="632" t="s">
        <v>269</v>
      </c>
    </row>
    <row r="8" spans="1:4" ht="15.75" thickTop="1"/>
    <row r="9" spans="1:4">
      <c r="A9" s="911" t="s">
        <v>342</v>
      </c>
      <c r="B9" s="912"/>
      <c r="C9" s="913"/>
      <c r="D9" s="914"/>
    </row>
    <row r="10" spans="1:4">
      <c r="A10" s="915" t="s">
        <v>417</v>
      </c>
      <c r="B10" s="916" t="s">
        <v>418</v>
      </c>
      <c r="C10" s="917">
        <v>1</v>
      </c>
      <c r="D10" s="918"/>
    </row>
    <row r="11" spans="1:4">
      <c r="A11" s="915" t="s">
        <v>419</v>
      </c>
      <c r="B11" s="916" t="s">
        <v>418</v>
      </c>
      <c r="C11" s="917">
        <v>0</v>
      </c>
      <c r="D11" s="918"/>
    </row>
    <row r="12" spans="1:4">
      <c r="A12" s="915" t="s">
        <v>420</v>
      </c>
      <c r="B12" s="916" t="s">
        <v>418</v>
      </c>
      <c r="C12" s="917">
        <v>0</v>
      </c>
      <c r="D12" s="918"/>
    </row>
    <row r="13" spans="1:4">
      <c r="A13" s="915" t="s">
        <v>522</v>
      </c>
      <c r="B13" s="916" t="s">
        <v>418</v>
      </c>
      <c r="C13" s="917">
        <v>0</v>
      </c>
      <c r="D13" s="918"/>
    </row>
    <row r="14" spans="1:4">
      <c r="A14" s="915" t="s">
        <v>421</v>
      </c>
      <c r="B14" s="647" t="s">
        <v>422</v>
      </c>
      <c r="C14" s="919">
        <v>0</v>
      </c>
      <c r="D14" s="918"/>
    </row>
    <row r="15" spans="1:4" ht="15.75" thickBot="1">
      <c r="A15" s="915" t="s">
        <v>351</v>
      </c>
      <c r="B15" s="647"/>
      <c r="C15" s="920">
        <f>SUM(C10:C14)</f>
        <v>1</v>
      </c>
      <c r="D15" s="921" t="s">
        <v>352</v>
      </c>
    </row>
    <row r="16" spans="1:4" ht="15.75" thickTop="1">
      <c r="A16" s="922" t="s">
        <v>353</v>
      </c>
      <c r="B16" s="647"/>
      <c r="C16" s="923"/>
      <c r="D16" s="921"/>
    </row>
    <row r="17" spans="1:4">
      <c r="A17" s="915" t="s">
        <v>423</v>
      </c>
      <c r="B17" s="924" t="s">
        <v>424</v>
      </c>
      <c r="C17" s="917">
        <v>0</v>
      </c>
      <c r="D17" s="921"/>
    </row>
    <row r="18" spans="1:4">
      <c r="A18" s="915" t="s">
        <v>425</v>
      </c>
      <c r="B18" s="647" t="s">
        <v>426</v>
      </c>
      <c r="C18" s="917">
        <v>0</v>
      </c>
      <c r="D18" s="921"/>
    </row>
    <row r="19" spans="1:4">
      <c r="A19" s="915" t="s">
        <v>427</v>
      </c>
      <c r="B19" s="647" t="s">
        <v>426</v>
      </c>
      <c r="C19" s="917">
        <v>0</v>
      </c>
      <c r="D19" s="921"/>
    </row>
    <row r="20" spans="1:4">
      <c r="A20" s="915" t="s">
        <v>523</v>
      </c>
      <c r="B20" s="647" t="s">
        <v>426</v>
      </c>
      <c r="C20" s="917">
        <v>0</v>
      </c>
      <c r="D20" s="921"/>
    </row>
    <row r="21" spans="1:4">
      <c r="A21" s="915" t="s">
        <v>428</v>
      </c>
      <c r="B21" s="647" t="s">
        <v>429</v>
      </c>
      <c r="C21" s="925">
        <v>0</v>
      </c>
      <c r="D21" s="921"/>
    </row>
    <row r="22" spans="1:4" ht="15.75" thickBot="1">
      <c r="A22" s="915" t="s">
        <v>364</v>
      </c>
      <c r="B22" s="647" t="s">
        <v>0</v>
      </c>
      <c r="C22" s="920">
        <f>SUM(C17:C21)</f>
        <v>0</v>
      </c>
      <c r="D22" s="921" t="s">
        <v>365</v>
      </c>
    </row>
    <row r="23" spans="1:4" ht="15.75" thickTop="1">
      <c r="A23" s="922" t="s">
        <v>366</v>
      </c>
      <c r="B23" s="650"/>
      <c r="C23" s="926">
        <f>C22/C15</f>
        <v>0</v>
      </c>
      <c r="D23" s="927" t="s">
        <v>367</v>
      </c>
    </row>
    <row r="24" spans="1:4">
      <c r="A24" s="928"/>
      <c r="B24" s="647"/>
      <c r="C24" s="929"/>
      <c r="D24" s="930"/>
    </row>
    <row r="25" spans="1:4">
      <c r="A25" s="931"/>
      <c r="B25" s="932"/>
      <c r="C25" s="933"/>
      <c r="D25" s="934"/>
    </row>
    <row r="26" spans="1:4">
      <c r="A26" s="935" t="s">
        <v>430</v>
      </c>
      <c r="B26" s="924" t="s">
        <v>431</v>
      </c>
      <c r="C26" s="936">
        <v>0</v>
      </c>
      <c r="D26" s="937"/>
    </row>
    <row r="27" spans="1:4">
      <c r="A27" s="915" t="s">
        <v>432</v>
      </c>
      <c r="B27" s="647" t="s">
        <v>431</v>
      </c>
      <c r="C27" s="917">
        <v>0</v>
      </c>
      <c r="D27" s="921"/>
    </row>
    <row r="28" spans="1:4">
      <c r="A28" s="915" t="s">
        <v>433</v>
      </c>
      <c r="B28" s="647" t="s">
        <v>431</v>
      </c>
      <c r="C28" s="917">
        <v>0</v>
      </c>
      <c r="D28" s="921"/>
    </row>
    <row r="29" spans="1:4">
      <c r="A29" s="915" t="s">
        <v>524</v>
      </c>
      <c r="B29" s="647" t="s">
        <v>431</v>
      </c>
      <c r="C29" s="917">
        <v>0</v>
      </c>
      <c r="D29" s="921"/>
    </row>
    <row r="30" spans="1:4">
      <c r="A30" s="915" t="s">
        <v>434</v>
      </c>
      <c r="B30" s="647" t="s">
        <v>435</v>
      </c>
      <c r="C30" s="917">
        <v>0</v>
      </c>
      <c r="D30" s="921"/>
    </row>
    <row r="31" spans="1:4">
      <c r="A31" s="915" t="s">
        <v>436</v>
      </c>
      <c r="B31" s="647" t="s">
        <v>435</v>
      </c>
      <c r="C31" s="917">
        <v>0</v>
      </c>
      <c r="D31" s="921"/>
    </row>
    <row r="32" spans="1:4">
      <c r="A32" s="915" t="s">
        <v>437</v>
      </c>
      <c r="B32" s="647" t="s">
        <v>435</v>
      </c>
      <c r="C32" s="917">
        <v>0</v>
      </c>
      <c r="D32" s="921"/>
    </row>
    <row r="33" spans="1:4">
      <c r="A33" s="915" t="s">
        <v>525</v>
      </c>
      <c r="B33" s="647" t="s">
        <v>435</v>
      </c>
      <c r="C33" s="917">
        <v>0</v>
      </c>
      <c r="D33" s="921"/>
    </row>
    <row r="34" spans="1:4">
      <c r="A34" s="915" t="s">
        <v>438</v>
      </c>
      <c r="B34" s="647"/>
      <c r="C34" s="917">
        <v>0</v>
      </c>
      <c r="D34" s="921"/>
    </row>
    <row r="35" spans="1:4">
      <c r="A35" s="915" t="s">
        <v>439</v>
      </c>
      <c r="B35" s="647" t="s">
        <v>435</v>
      </c>
      <c r="C35" s="917">
        <v>0</v>
      </c>
      <c r="D35" s="921"/>
    </row>
    <row r="36" spans="1:4">
      <c r="A36" s="915" t="s">
        <v>440</v>
      </c>
      <c r="B36" s="647" t="s">
        <v>435</v>
      </c>
      <c r="C36" s="917">
        <v>0</v>
      </c>
      <c r="D36" s="921"/>
    </row>
    <row r="37" spans="1:4">
      <c r="A37" s="915" t="s">
        <v>526</v>
      </c>
      <c r="B37" s="647" t="s">
        <v>435</v>
      </c>
      <c r="C37" s="917">
        <v>0</v>
      </c>
      <c r="D37" s="921"/>
    </row>
    <row r="38" spans="1:4">
      <c r="A38" s="915" t="s">
        <v>527</v>
      </c>
      <c r="B38" s="647" t="s">
        <v>435</v>
      </c>
      <c r="C38" s="919">
        <v>0</v>
      </c>
      <c r="D38" s="921"/>
    </row>
    <row r="39" spans="1:4" ht="15.75" thickBot="1">
      <c r="A39" s="915" t="s">
        <v>377</v>
      </c>
      <c r="B39" s="916"/>
      <c r="C39" s="920">
        <f>SUM(C26:C38)</f>
        <v>0</v>
      </c>
      <c r="D39" s="921" t="s">
        <v>378</v>
      </c>
    </row>
    <row r="40" spans="1:4" ht="15.75" thickTop="1">
      <c r="A40" s="938" t="s">
        <v>379</v>
      </c>
      <c r="B40" s="939"/>
      <c r="C40" s="926">
        <f>C39/C15</f>
        <v>0</v>
      </c>
      <c r="D40" s="927" t="s">
        <v>380</v>
      </c>
    </row>
    <row r="41" spans="1:4">
      <c r="A41" s="940"/>
      <c r="B41" s="916"/>
      <c r="C41" s="929"/>
      <c r="D41" s="930"/>
    </row>
    <row r="42" spans="1:4">
      <c r="A42" s="940"/>
      <c r="B42" s="916"/>
      <c r="C42" s="929"/>
      <c r="D42" s="930"/>
    </row>
    <row r="43" spans="1:4">
      <c r="A43" s="941" t="s">
        <v>411</v>
      </c>
      <c r="B43" s="942" t="s">
        <v>441</v>
      </c>
      <c r="C43" s="943">
        <f>'RHC Computation-Trad &amp; Shared'!E136</f>
        <v>0</v>
      </c>
      <c r="D43" s="937" t="s">
        <v>383</v>
      </c>
    </row>
    <row r="44" spans="1:4">
      <c r="A44" s="915" t="s">
        <v>412</v>
      </c>
      <c r="B44" s="916" t="s">
        <v>385</v>
      </c>
      <c r="C44" s="944">
        <f>C40</f>
        <v>0</v>
      </c>
      <c r="D44" s="921"/>
    </row>
    <row r="45" spans="1:4" ht="15.75" thickBot="1">
      <c r="A45" s="945" t="s">
        <v>413</v>
      </c>
      <c r="B45" s="916" t="s">
        <v>0</v>
      </c>
      <c r="C45" s="920">
        <f>C43*C44</f>
        <v>0</v>
      </c>
      <c r="D45" s="921" t="s">
        <v>387</v>
      </c>
    </row>
    <row r="46" spans="1:4" ht="15.75" thickTop="1">
      <c r="A46" s="945"/>
      <c r="B46" s="916"/>
      <c r="C46" s="946"/>
      <c r="D46" s="921"/>
    </row>
    <row r="47" spans="1:4" ht="15.75" thickBot="1">
      <c r="A47" s="947" t="s">
        <v>564</v>
      </c>
      <c r="B47" s="939" t="s">
        <v>442</v>
      </c>
      <c r="C47" s="948">
        <f>'RHC Computation-Trad &amp; Shared'!E137</f>
        <v>0</v>
      </c>
      <c r="D47" s="927" t="s">
        <v>389</v>
      </c>
    </row>
    <row r="48" spans="1:4" ht="15.75" thickTop="1">
      <c r="A48" s="949"/>
      <c r="B48" s="950"/>
      <c r="C48" s="946"/>
      <c r="D48" s="934"/>
    </row>
    <row r="49" spans="1:4">
      <c r="A49" s="931"/>
      <c r="B49" s="950"/>
      <c r="C49" s="946"/>
      <c r="D49" s="934"/>
    </row>
    <row r="50" spans="1:4">
      <c r="A50" s="941" t="s">
        <v>390</v>
      </c>
      <c r="B50" s="942" t="s">
        <v>391</v>
      </c>
      <c r="C50" s="951">
        <f>C43*C23</f>
        <v>0</v>
      </c>
      <c r="D50" s="937"/>
    </row>
    <row r="51" spans="1:4">
      <c r="A51" s="952" t="s">
        <v>392</v>
      </c>
      <c r="B51" s="916" t="s">
        <v>393</v>
      </c>
      <c r="C51" s="953">
        <f>IF(C45&lt;C47,C45,C47)</f>
        <v>0</v>
      </c>
      <c r="D51" s="921"/>
    </row>
    <row r="52" spans="1:4" ht="15.75" thickBot="1">
      <c r="A52" s="922" t="s">
        <v>394</v>
      </c>
      <c r="B52" s="954"/>
      <c r="C52" s="955">
        <f>SUM(C50:C51)</f>
        <v>0</v>
      </c>
      <c r="D52" s="927" t="s">
        <v>395</v>
      </c>
    </row>
    <row r="53" spans="1:4" ht="15.75" thickTop="1">
      <c r="A53" s="931"/>
      <c r="B53" s="950"/>
      <c r="C53" s="956"/>
      <c r="D53" s="934"/>
    </row>
    <row r="54" spans="1:4">
      <c r="A54" s="931" t="s">
        <v>396</v>
      </c>
      <c r="B54" s="950"/>
      <c r="C54" s="957">
        <f>C43-C52</f>
        <v>0</v>
      </c>
      <c r="D54" s="934"/>
    </row>
    <row r="55" spans="1:4">
      <c r="A55" s="931"/>
      <c r="B55" s="950"/>
      <c r="C55" s="931"/>
      <c r="D55" s="934"/>
    </row>
    <row r="56" spans="1:4">
      <c r="A56" s="958"/>
      <c r="B56" s="950"/>
      <c r="D56" s="934"/>
    </row>
    <row r="57" spans="1:4">
      <c r="A57" s="958"/>
      <c r="B57" s="950"/>
      <c r="D57" s="934"/>
    </row>
    <row r="58" spans="1:4">
      <c r="A58" s="958"/>
      <c r="B58" s="950"/>
      <c r="D58" s="934"/>
    </row>
    <row r="59" spans="1:4">
      <c r="A59" s="958"/>
      <c r="B59" s="950"/>
      <c r="D59" s="959"/>
    </row>
    <row r="60" spans="1:4">
      <c r="A60" s="958"/>
      <c r="D60" s="959"/>
    </row>
    <row r="61" spans="1:4">
      <c r="A61" s="958"/>
      <c r="D61" s="959"/>
    </row>
    <row r="62" spans="1:4">
      <c r="A62" s="958"/>
    </row>
    <row r="63" spans="1:4">
      <c r="A63" s="958"/>
    </row>
    <row r="64" spans="1:4">
      <c r="A64" s="958"/>
    </row>
    <row r="65" spans="1:1">
      <c r="A65" s="958"/>
    </row>
    <row r="66" spans="1:1">
      <c r="A66" s="958"/>
    </row>
    <row r="67" spans="1:1">
      <c r="A67" s="958"/>
    </row>
    <row r="68" spans="1:1">
      <c r="A68" s="958"/>
    </row>
    <row r="69" spans="1:1">
      <c r="A69" s="958"/>
    </row>
    <row r="70" spans="1:1">
      <c r="A70" s="958"/>
    </row>
    <row r="71" spans="1:1">
      <c r="A71" s="958"/>
    </row>
    <row r="72" spans="1:1">
      <c r="A72" s="958"/>
    </row>
    <row r="73" spans="1:1">
      <c r="A73" s="958"/>
    </row>
    <row r="74" spans="1:1">
      <c r="A74" s="958"/>
    </row>
    <row r="75" spans="1:1">
      <c r="A75" s="958"/>
    </row>
    <row r="76" spans="1:1">
      <c r="A76" s="958"/>
    </row>
    <row r="77" spans="1:1">
      <c r="A77" s="958"/>
    </row>
    <row r="78" spans="1:1">
      <c r="A78" s="958"/>
    </row>
    <row r="79" spans="1:1">
      <c r="A79" s="958"/>
    </row>
    <row r="80" spans="1:1">
      <c r="A80" s="958"/>
    </row>
    <row r="81" spans="1:1">
      <c r="A81" s="958"/>
    </row>
    <row r="82" spans="1:1">
      <c r="A82" s="958"/>
    </row>
    <row r="83" spans="1:1">
      <c r="A83" s="958"/>
    </row>
    <row r="84" spans="1:1">
      <c r="A84" s="958"/>
    </row>
  </sheetData>
  <pageMargins left="0.7" right="0.7" top="0.75" bottom="0.75" header="0.3" footer="0.3"/>
  <pageSetup scale="77" orientation="portrait" r:id="rId1"/>
  <headerFooter>
    <oddFooter>&amp;L&amp;F /&amp;A&amp;RRev. 7/08/2015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32"/>
  <sheetViews>
    <sheetView workbookViewId="0"/>
  </sheetViews>
  <sheetFormatPr defaultRowHeight="15"/>
  <cols>
    <col min="1" max="1" width="35.42578125" customWidth="1"/>
    <col min="2" max="2" width="42.42578125" customWidth="1"/>
    <col min="3" max="3" width="17.85546875" customWidth="1"/>
  </cols>
  <sheetData>
    <row r="1" spans="1:3">
      <c r="A1" s="674" t="str">
        <f>'Summary cost &amp; pymt per CMS '!A3</f>
        <v>Hospital Name</v>
      </c>
      <c r="B1" s="675" t="str">
        <f>'Summary cost &amp; pymt per CMS '!B3:G3</f>
        <v>Hospital Name</v>
      </c>
      <c r="C1" s="676"/>
    </row>
    <row r="2" spans="1:3">
      <c r="A2" s="679" t="str">
        <f>'Summary cost &amp; pymt per CMS '!A4</f>
        <v>Medicaid #</v>
      </c>
      <c r="B2" s="680" t="str">
        <f>'Summary cost &amp; pymt per CMS '!B4:G4</f>
        <v>7 digit Medicaid #</v>
      </c>
      <c r="C2" s="681"/>
    </row>
    <row r="3" spans="1:3">
      <c r="A3" s="682" t="str">
        <f>'Summary cost &amp; pymt per CMS '!A5</f>
        <v>FYE</v>
      </c>
      <c r="B3" s="683" t="str">
        <f>'Summary cost &amp; pymt per CMS '!B5:G5</f>
        <v>0/00/0000</v>
      </c>
      <c r="C3" s="684"/>
    </row>
    <row r="4" spans="1:3">
      <c r="A4" s="648" t="s">
        <v>129</v>
      </c>
      <c r="B4" s="687"/>
      <c r="C4" s="688"/>
    </row>
    <row r="5" spans="1:3">
      <c r="A5" s="707"/>
      <c r="B5" s="662"/>
      <c r="C5" s="662"/>
    </row>
    <row r="6" spans="1:3" ht="20.25">
      <c r="A6" s="695"/>
      <c r="B6" s="662"/>
      <c r="C6" s="662"/>
    </row>
    <row r="7" spans="1:3">
      <c r="A7" s="697" t="s">
        <v>300</v>
      </c>
      <c r="B7" s="746" t="s">
        <v>310</v>
      </c>
      <c r="C7" s="663" t="s">
        <v>275</v>
      </c>
    </row>
    <row r="8" spans="1:3">
      <c r="A8" s="677" t="s">
        <v>277</v>
      </c>
      <c r="B8" s="685" t="s">
        <v>312</v>
      </c>
      <c r="C8" s="654"/>
    </row>
    <row r="9" spans="1:3">
      <c r="A9" s="677" t="s">
        <v>491</v>
      </c>
      <c r="B9" s="685" t="s">
        <v>508</v>
      </c>
      <c r="C9" s="1131"/>
    </row>
    <row r="10" spans="1:3" ht="15.75" thickBot="1">
      <c r="A10" s="677" t="s">
        <v>279</v>
      </c>
      <c r="B10" s="685"/>
      <c r="C10" s="751">
        <f>ROUND(C8*C9,0)</f>
        <v>0</v>
      </c>
    </row>
    <row r="11" spans="1:3" ht="15.75" thickTop="1"/>
    <row r="13" spans="1:3">
      <c r="A13" s="697" t="s">
        <v>492</v>
      </c>
      <c r="B13" s="746" t="s">
        <v>310</v>
      </c>
      <c r="C13" s="663" t="s">
        <v>275</v>
      </c>
    </row>
    <row r="14" spans="1:3">
      <c r="A14" s="677" t="s">
        <v>277</v>
      </c>
      <c r="B14" s="685" t="s">
        <v>312</v>
      </c>
      <c r="C14" s="654"/>
    </row>
    <row r="15" spans="1:3">
      <c r="A15" s="677" t="s">
        <v>491</v>
      </c>
      <c r="B15" s="685" t="s">
        <v>508</v>
      </c>
      <c r="C15" s="1131"/>
    </row>
    <row r="16" spans="1:3" ht="15.75" thickBot="1">
      <c r="A16" s="677" t="s">
        <v>279</v>
      </c>
      <c r="B16" s="685"/>
      <c r="C16" s="751">
        <f>ROUND(C14*C15,0)</f>
        <v>0</v>
      </c>
    </row>
    <row r="17" spans="1:3" ht="15.75" thickTop="1"/>
    <row r="19" spans="1:3">
      <c r="A19" s="697" t="s">
        <v>493</v>
      </c>
      <c r="B19" s="746" t="s">
        <v>310</v>
      </c>
      <c r="C19" s="663" t="s">
        <v>275</v>
      </c>
    </row>
    <row r="20" spans="1:3">
      <c r="A20" s="677" t="s">
        <v>277</v>
      </c>
      <c r="B20" s="685" t="s">
        <v>312</v>
      </c>
      <c r="C20" s="654"/>
    </row>
    <row r="21" spans="1:3">
      <c r="A21" s="677" t="s">
        <v>491</v>
      </c>
      <c r="B21" s="685" t="s">
        <v>508</v>
      </c>
      <c r="C21" s="1131"/>
    </row>
    <row r="22" spans="1:3" ht="15.75" thickBot="1">
      <c r="A22" s="677" t="s">
        <v>279</v>
      </c>
      <c r="B22" s="685"/>
      <c r="C22" s="751">
        <f>ROUND(C20*C21,0)</f>
        <v>0</v>
      </c>
    </row>
    <row r="23" spans="1:3" ht="15.75" thickTop="1"/>
    <row r="24" spans="1:3" s="768" customFormat="1"/>
    <row r="25" spans="1:3" s="768" customFormat="1">
      <c r="A25" s="697" t="s">
        <v>528</v>
      </c>
      <c r="B25" s="746" t="s">
        <v>310</v>
      </c>
      <c r="C25" s="663" t="s">
        <v>275</v>
      </c>
    </row>
    <row r="26" spans="1:3" s="768" customFormat="1">
      <c r="A26" s="677" t="s">
        <v>277</v>
      </c>
      <c r="B26" s="685" t="s">
        <v>312</v>
      </c>
      <c r="C26" s="654"/>
    </row>
    <row r="27" spans="1:3" s="768" customFormat="1">
      <c r="A27" s="677" t="s">
        <v>491</v>
      </c>
      <c r="B27" s="685" t="s">
        <v>508</v>
      </c>
      <c r="C27" s="1131"/>
    </row>
    <row r="28" spans="1:3" s="768" customFormat="1" ht="15.75" thickBot="1">
      <c r="A28" s="677" t="s">
        <v>279</v>
      </c>
      <c r="B28" s="685"/>
      <c r="C28" s="751">
        <f>ROUND(C26*C27,0)</f>
        <v>0</v>
      </c>
    </row>
    <row r="29" spans="1:3" s="768" customFormat="1" ht="15.75" thickTop="1"/>
    <row r="30" spans="1:3" s="768" customFormat="1"/>
    <row r="31" spans="1:3" ht="15.75" thickBot="1">
      <c r="A31" s="674" t="s">
        <v>494</v>
      </c>
      <c r="C31" s="1132">
        <f>+C10+C16+C22+C28</f>
        <v>0</v>
      </c>
    </row>
    <row r="32" spans="1:3" ht="15.75" thickTop="1"/>
  </sheetData>
  <pageMargins left="0.55000000000000004" right="0.5" top="0.5" bottom="0.75" header="0.3" footer="0.3"/>
  <pageSetup scale="99" orientation="portrait" r:id="rId1"/>
  <headerFooter>
    <oddFooter>&amp;L&amp;F &amp;A, &amp;P / &amp;N&amp;RRev. 7/08/2015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L48"/>
  <sheetViews>
    <sheetView zoomScale="86" zoomScaleNormal="86" workbookViewId="0"/>
  </sheetViews>
  <sheetFormatPr defaultColWidth="9.140625" defaultRowHeight="15"/>
  <cols>
    <col min="1" max="1" width="71.140625" style="3" customWidth="1"/>
    <col min="2" max="2" width="19.5703125" style="3" customWidth="1"/>
    <col min="3" max="3" width="19.7109375" style="3" customWidth="1"/>
    <col min="4" max="4" width="18.28515625" style="3" bestFit="1" customWidth="1"/>
    <col min="5" max="5" width="18" style="3" customWidth="1"/>
    <col min="6" max="6" width="18" style="212" customWidth="1"/>
    <col min="7" max="7" width="20.85546875" style="3" customWidth="1"/>
    <col min="8" max="16384" width="9.140625" style="3"/>
  </cols>
  <sheetData>
    <row r="1" spans="1:7" s="77" customFormat="1" ht="21">
      <c r="A1" s="146" t="s">
        <v>517</v>
      </c>
      <c r="B1" s="89"/>
      <c r="C1" s="89"/>
      <c r="D1" s="89"/>
      <c r="E1" s="89"/>
      <c r="F1" s="89"/>
      <c r="G1" s="89"/>
    </row>
    <row r="2" spans="1:7" s="77" customFormat="1">
      <c r="A2" s="216" t="s">
        <v>86</v>
      </c>
      <c r="C2" s="105"/>
      <c r="D2" s="105"/>
      <c r="E2" s="119"/>
      <c r="F2" s="119"/>
    </row>
    <row r="3" spans="1:7" ht="19.5" customHeight="1">
      <c r="A3" s="101" t="s">
        <v>8</v>
      </c>
      <c r="B3" s="1216" t="s">
        <v>8</v>
      </c>
      <c r="C3" s="1216"/>
      <c r="D3" s="1216"/>
      <c r="E3" s="1216"/>
      <c r="F3" s="1216"/>
      <c r="G3" s="1216"/>
    </row>
    <row r="4" spans="1:7" ht="21.75" customHeight="1">
      <c r="A4" s="101" t="s">
        <v>9</v>
      </c>
      <c r="B4" s="1223" t="s">
        <v>311</v>
      </c>
      <c r="C4" s="1224"/>
      <c r="D4" s="1224"/>
      <c r="E4" s="1224"/>
      <c r="F4" s="1224"/>
      <c r="G4" s="1224"/>
    </row>
    <row r="5" spans="1:7" ht="19.5" customHeight="1">
      <c r="A5" s="101" t="s">
        <v>10</v>
      </c>
      <c r="B5" s="1225" t="s">
        <v>195</v>
      </c>
      <c r="C5" s="1224"/>
      <c r="D5" s="1224"/>
      <c r="E5" s="1224"/>
      <c r="F5" s="1224"/>
      <c r="G5" s="1224"/>
    </row>
    <row r="6" spans="1:7" s="105" customFormat="1" ht="19.5" customHeight="1" thickBot="1">
      <c r="A6" s="101"/>
      <c r="B6" s="114"/>
      <c r="C6" s="516"/>
      <c r="D6" s="517"/>
      <c r="E6" s="518"/>
      <c r="F6" s="518"/>
      <c r="G6" s="115"/>
    </row>
    <row r="7" spans="1:7" ht="21.75" thickTop="1" thickBot="1">
      <c r="E7" s="632" t="s">
        <v>269</v>
      </c>
    </row>
    <row r="8" spans="1:7" ht="50.25" customHeight="1" thickTop="1">
      <c r="A8" s="180" t="s">
        <v>81</v>
      </c>
      <c r="B8" s="181" t="s">
        <v>1</v>
      </c>
      <c r="C8" s="182" t="s">
        <v>331</v>
      </c>
      <c r="D8" s="181" t="s">
        <v>2</v>
      </c>
      <c r="E8" s="527" t="s">
        <v>194</v>
      </c>
      <c r="F8" s="499" t="s">
        <v>192</v>
      </c>
      <c r="G8" s="183" t="s">
        <v>3</v>
      </c>
    </row>
    <row r="9" spans="1:7">
      <c r="A9" s="184" t="s">
        <v>85</v>
      </c>
      <c r="B9" s="116"/>
      <c r="C9" s="116"/>
      <c r="D9" s="116"/>
      <c r="E9" s="116"/>
      <c r="F9" s="116"/>
      <c r="G9" s="185"/>
    </row>
    <row r="10" spans="1:7">
      <c r="A10" s="186"/>
      <c r="B10" s="1"/>
      <c r="C10" s="1"/>
      <c r="D10" s="1"/>
      <c r="E10" s="1"/>
      <c r="F10" s="500"/>
      <c r="G10" s="187"/>
    </row>
    <row r="11" spans="1:7">
      <c r="A11" s="188" t="s">
        <v>4</v>
      </c>
      <c r="B11" s="110"/>
      <c r="C11" s="110"/>
      <c r="D11" s="111"/>
      <c r="E11" s="111"/>
      <c r="F11" s="501"/>
      <c r="G11" s="189"/>
    </row>
    <row r="12" spans="1:7" customFormat="1">
      <c r="A12" s="1033" t="s">
        <v>467</v>
      </c>
      <c r="B12" s="344">
        <f ca="1">'IP Analysis-Cost Report Summary'!G59</f>
        <v>0</v>
      </c>
      <c r="C12" s="344">
        <f ca="1">'Psych Analysis - Cost Report'!F51</f>
        <v>0</v>
      </c>
      <c r="D12" s="226"/>
      <c r="E12" s="226"/>
      <c r="F12" s="502"/>
      <c r="G12" s="345">
        <f t="shared" ref="G12:G17" ca="1" si="0">SUM(B12:F12)</f>
        <v>0</v>
      </c>
    </row>
    <row r="13" spans="1:7" customFormat="1">
      <c r="A13" s="1033" t="s">
        <v>468</v>
      </c>
      <c r="B13" s="346"/>
      <c r="C13" s="346"/>
      <c r="D13" s="344">
        <f ca="1">'OP Analysis-Cost Report Summary'!F43</f>
        <v>0</v>
      </c>
      <c r="E13" s="347">
        <f>'RHC Computation-Trad &amp; Shared'!C136</f>
        <v>0</v>
      </c>
      <c r="F13" s="503"/>
      <c r="G13" s="345">
        <f t="shared" ca="1" si="0"/>
        <v>0</v>
      </c>
    </row>
    <row r="14" spans="1:7" customFormat="1">
      <c r="A14" s="1033" t="s">
        <v>469</v>
      </c>
      <c r="B14" s="346"/>
      <c r="C14" s="346"/>
      <c r="D14" s="344">
        <f ca="1">-'OP Analysis-Cost Report Summary'!F41</f>
        <v>0</v>
      </c>
      <c r="E14" s="346"/>
      <c r="F14" s="503"/>
      <c r="G14" s="345">
        <f t="shared" ca="1" si="0"/>
        <v>0</v>
      </c>
    </row>
    <row r="15" spans="1:7" customFormat="1">
      <c r="A15" s="715" t="s">
        <v>307</v>
      </c>
      <c r="B15" s="346"/>
      <c r="C15" s="712">
        <f ca="1">'Psych Crossover templet-T,S&amp;Pre'!C27</f>
        <v>0</v>
      </c>
      <c r="D15" s="713">
        <f>IF('IP OP Crossover temp-FFS,SP&amp;PP'!C35&gt;0,'IP OP Crossover temp-FFS,SP&amp;PP'!C35,'IP OP Crossover temp-FFS,SP&amp;PP'!F35)</f>
        <v>0</v>
      </c>
      <c r="E15" s="713">
        <f>'RHC Crossover'!C43</f>
        <v>0</v>
      </c>
      <c r="F15" s="502"/>
      <c r="G15" s="345">
        <f t="shared" ca="1" si="0"/>
        <v>0</v>
      </c>
    </row>
    <row r="16" spans="1:7" s="509" customFormat="1">
      <c r="A16" s="715" t="s">
        <v>495</v>
      </c>
      <c r="B16" s="226"/>
      <c r="C16" s="226"/>
      <c r="D16" s="226"/>
      <c r="E16" s="226"/>
      <c r="F16" s="714">
        <f>'Ambulance Computation'!C18</f>
        <v>0</v>
      </c>
      <c r="G16" s="227">
        <f t="shared" si="0"/>
        <v>0</v>
      </c>
    </row>
    <row r="17" spans="1:7" customFormat="1">
      <c r="A17" s="188" t="s">
        <v>11</v>
      </c>
      <c r="B17" s="228">
        <f ca="1">SUM(B12:B16)</f>
        <v>0</v>
      </c>
      <c r="C17" s="228">
        <f ca="1">SUM(C12:C16)</f>
        <v>0</v>
      </c>
      <c r="D17" s="228">
        <f ca="1">SUM(D12:D16)</f>
        <v>0</v>
      </c>
      <c r="E17" s="228">
        <f>SUM(E12:E16)</f>
        <v>0</v>
      </c>
      <c r="F17" s="228">
        <f>SUM(F12:F16)</f>
        <v>0</v>
      </c>
      <c r="G17" s="227">
        <f t="shared" ca="1" si="0"/>
        <v>0</v>
      </c>
    </row>
    <row r="18" spans="1:7" customFormat="1">
      <c r="A18" s="186"/>
      <c r="B18" s="2"/>
      <c r="C18" s="2"/>
      <c r="D18" s="2"/>
      <c r="E18" s="2"/>
      <c r="F18" s="504"/>
      <c r="G18" s="191"/>
    </row>
    <row r="19" spans="1:7" customFormat="1">
      <c r="A19" s="188" t="s">
        <v>12</v>
      </c>
      <c r="B19" s="2"/>
      <c r="C19" s="2"/>
      <c r="D19" s="2"/>
      <c r="E19" s="2"/>
      <c r="F19" s="504"/>
      <c r="G19" s="191"/>
    </row>
    <row r="20" spans="1:7" s="331" customFormat="1">
      <c r="A20" s="1034" t="s">
        <v>471</v>
      </c>
      <c r="B20" s="344">
        <f>'IP Analysis-Cost Report Summary'!H59</f>
        <v>0</v>
      </c>
      <c r="C20" s="344">
        <f>'Psych Analysis - Cost Report'!G51</f>
        <v>0</v>
      </c>
      <c r="D20" s="346" t="s">
        <v>0</v>
      </c>
      <c r="E20" s="346" t="s">
        <v>0</v>
      </c>
      <c r="F20" s="503"/>
      <c r="G20" s="345">
        <f>SUM(B20:F20)</f>
        <v>0</v>
      </c>
    </row>
    <row r="21" spans="1:7" s="331" customFormat="1">
      <c r="A21" s="1034" t="s">
        <v>470</v>
      </c>
      <c r="B21" s="346"/>
      <c r="C21" s="346"/>
      <c r="D21" s="344">
        <f ca="1">'OP Analysis-Cost Report Summary'!F45</f>
        <v>0</v>
      </c>
      <c r="E21" s="347">
        <f>'RHC Computation-Trad &amp; Shared'!C137</f>
        <v>0</v>
      </c>
      <c r="F21" s="503"/>
      <c r="G21" s="345">
        <f t="shared" ref="G21:G25" ca="1" si="1">SUM(B21:F21)</f>
        <v>0</v>
      </c>
    </row>
    <row r="22" spans="1:7" s="331" customFormat="1">
      <c r="A22" s="1034" t="s">
        <v>472</v>
      </c>
      <c r="B22" s="344">
        <f>'IP Analysis-Cost Report Summary'!H60</f>
        <v>0</v>
      </c>
      <c r="C22" s="344">
        <f>'Psych Analysis - Cost Report'!G52</f>
        <v>0</v>
      </c>
      <c r="D22" s="344">
        <f>'OP Analysis-Cost Report Summary'!G47</f>
        <v>0</v>
      </c>
      <c r="E22" s="347">
        <f>'RHC Computation-Trad &amp; Shared'!C135</f>
        <v>0</v>
      </c>
      <c r="F22" s="502"/>
      <c r="G22" s="345">
        <f t="shared" si="1"/>
        <v>0</v>
      </c>
    </row>
    <row r="23" spans="1:7" s="331" customFormat="1">
      <c r="A23" s="962" t="s">
        <v>443</v>
      </c>
      <c r="B23" s="346"/>
      <c r="C23" s="960">
        <f ca="1">'Psych Crossover templet-T,S&amp;Pre'!C36</f>
        <v>0</v>
      </c>
      <c r="D23" s="961">
        <f>IF('IP OP Crossover temp-FFS,SP&amp;PP'!C44&gt;0,'IP OP Crossover temp-FFS,SP&amp;PP'!C44,'IP OP Crossover temp-FFS,SP&amp;PP'!F37)</f>
        <v>0</v>
      </c>
      <c r="E23" s="961">
        <f>'RHC Crossover'!C52</f>
        <v>0</v>
      </c>
      <c r="F23" s="502"/>
      <c r="G23" s="345">
        <f t="shared" ca="1" si="1"/>
        <v>0</v>
      </c>
    </row>
    <row r="24" spans="1:7" s="331" customFormat="1">
      <c r="A24" s="1034" t="s">
        <v>473</v>
      </c>
      <c r="B24" s="346"/>
      <c r="C24" s="346" t="s">
        <v>0</v>
      </c>
      <c r="D24" s="712">
        <f>-'OP Analysis-Cost Report Summary'!G41</f>
        <v>0</v>
      </c>
      <c r="E24" s="346"/>
      <c r="F24" s="503"/>
      <c r="G24" s="345">
        <f t="shared" si="1"/>
        <v>0</v>
      </c>
    </row>
    <row r="25" spans="1:7" s="209" customFormat="1">
      <c r="A25" s="711" t="s">
        <v>270</v>
      </c>
      <c r="B25" s="226"/>
      <c r="C25" s="226"/>
      <c r="D25" s="226"/>
      <c r="E25" s="226"/>
      <c r="F25" s="714">
        <f>'Ambulance Computation'!C18+'Ambulance Computation'!C20</f>
        <v>0</v>
      </c>
      <c r="G25" s="227">
        <f t="shared" si="1"/>
        <v>0</v>
      </c>
    </row>
    <row r="26" spans="1:7" customFormat="1">
      <c r="A26" s="193" t="s">
        <v>13</v>
      </c>
      <c r="B26" s="228">
        <f t="shared" ref="B26:G26" si="2">SUM(B20:B25)</f>
        <v>0</v>
      </c>
      <c r="C26" s="228">
        <f t="shared" ca="1" si="2"/>
        <v>0</v>
      </c>
      <c r="D26" s="228">
        <f t="shared" ca="1" si="2"/>
        <v>0</v>
      </c>
      <c r="E26" s="228">
        <f t="shared" si="2"/>
        <v>0</v>
      </c>
      <c r="F26" s="228">
        <f t="shared" si="2"/>
        <v>0</v>
      </c>
      <c r="G26" s="228">
        <f t="shared" ca="1" si="2"/>
        <v>0</v>
      </c>
    </row>
    <row r="27" spans="1:7" customFormat="1">
      <c r="A27" s="192"/>
      <c r="B27" s="112"/>
      <c r="C27" s="112"/>
      <c r="D27" s="224"/>
      <c r="E27" s="224"/>
      <c r="F27" s="505"/>
      <c r="G27" s="222"/>
    </row>
    <row r="28" spans="1:7" customFormat="1">
      <c r="A28" s="188" t="s">
        <v>14</v>
      </c>
      <c r="B28" s="228">
        <f t="shared" ref="B28:G28" ca="1" si="3">B17-B26</f>
        <v>0</v>
      </c>
      <c r="C28" s="228">
        <f t="shared" ca="1" si="3"/>
        <v>0</v>
      </c>
      <c r="D28" s="228">
        <f t="shared" ca="1" si="3"/>
        <v>0</v>
      </c>
      <c r="E28" s="228">
        <f t="shared" si="3"/>
        <v>0</v>
      </c>
      <c r="F28" s="228">
        <f t="shared" si="3"/>
        <v>0</v>
      </c>
      <c r="G28" s="229">
        <f t="shared" ca="1" si="3"/>
        <v>0</v>
      </c>
    </row>
    <row r="29" spans="1:7">
      <c r="A29" s="474" t="s">
        <v>5</v>
      </c>
      <c r="B29" s="475"/>
      <c r="C29" s="475"/>
      <c r="D29" s="475"/>
      <c r="E29" s="475"/>
      <c r="F29" s="506"/>
      <c r="G29" s="476"/>
    </row>
    <row r="30" spans="1:7">
      <c r="A30" s="186" t="s">
        <v>152</v>
      </c>
      <c r="B30" s="1035">
        <f ca="1">+'Uninsured IP CR Summary'!G59</f>
        <v>0</v>
      </c>
      <c r="C30" s="1035">
        <f ca="1">+'Uninsured Psych CR Summary'!G59</f>
        <v>0</v>
      </c>
      <c r="D30" s="1035">
        <f ca="1">+'Uninsured OP CR Summary'!G49</f>
        <v>0</v>
      </c>
      <c r="E30" s="1035">
        <f>+'RHC Uninsured'!C31</f>
        <v>0</v>
      </c>
      <c r="F30" s="1035">
        <f ca="1">-'Uninsured OP CR Summary'!G48</f>
        <v>0</v>
      </c>
      <c r="G30" s="189">
        <f ca="1">SUM(B30:F30)</f>
        <v>0</v>
      </c>
    </row>
    <row r="31" spans="1:7">
      <c r="A31" s="186" t="s">
        <v>6</v>
      </c>
      <c r="B31" s="117">
        <v>0</v>
      </c>
      <c r="C31" s="117">
        <v>0</v>
      </c>
      <c r="D31" s="117">
        <v>0</v>
      </c>
      <c r="E31" s="117">
        <v>0</v>
      </c>
      <c r="F31" s="117">
        <v>0</v>
      </c>
      <c r="G31" s="189">
        <f>SUM(B31:F31)</f>
        <v>0</v>
      </c>
    </row>
    <row r="32" spans="1:7">
      <c r="A32" s="188" t="s">
        <v>153</v>
      </c>
      <c r="B32" s="113">
        <f t="shared" ref="B32:G32" ca="1" si="4">B30-B31</f>
        <v>0</v>
      </c>
      <c r="C32" s="113">
        <f t="shared" ca="1" si="4"/>
        <v>0</v>
      </c>
      <c r="D32" s="113">
        <f t="shared" ca="1" si="4"/>
        <v>0</v>
      </c>
      <c r="E32" s="113">
        <f t="shared" si="4"/>
        <v>0</v>
      </c>
      <c r="F32" s="113">
        <f t="shared" ca="1" si="4"/>
        <v>0</v>
      </c>
      <c r="G32" s="190">
        <f t="shared" ca="1" si="4"/>
        <v>0</v>
      </c>
    </row>
    <row r="33" spans="1:12">
      <c r="A33" s="186"/>
      <c r="B33" s="112"/>
      <c r="C33" s="112"/>
      <c r="D33" s="112"/>
      <c r="E33" s="112"/>
      <c r="F33" s="507"/>
      <c r="G33" s="189"/>
    </row>
    <row r="34" spans="1:12">
      <c r="A34" s="188" t="s">
        <v>154</v>
      </c>
      <c r="B34" s="228">
        <f t="shared" ref="B34:G34" ca="1" si="5">B28+B32</f>
        <v>0</v>
      </c>
      <c r="C34" s="228">
        <f t="shared" ca="1" si="5"/>
        <v>0</v>
      </c>
      <c r="D34" s="228">
        <f t="shared" ca="1" si="5"/>
        <v>0</v>
      </c>
      <c r="E34" s="228">
        <f t="shared" si="5"/>
        <v>0</v>
      </c>
      <c r="F34" s="228">
        <f t="shared" ca="1" si="5"/>
        <v>0</v>
      </c>
      <c r="G34" s="229">
        <f t="shared" ca="1" si="5"/>
        <v>0</v>
      </c>
    </row>
    <row r="35" spans="1:12" ht="15.75" thickBot="1">
      <c r="A35" s="194" t="s">
        <v>7</v>
      </c>
      <c r="B35" s="195"/>
      <c r="C35" s="195"/>
      <c r="D35" s="195"/>
      <c r="E35" s="195"/>
      <c r="F35" s="508"/>
      <c r="G35" s="196"/>
    </row>
    <row r="36" spans="1:12" s="139" customFormat="1">
      <c r="A36" s="102" t="s">
        <v>557</v>
      </c>
      <c r="B36" s="70"/>
      <c r="C36" s="178"/>
      <c r="D36" s="178"/>
      <c r="E36" s="178"/>
      <c r="F36" s="178"/>
      <c r="G36" s="179"/>
    </row>
    <row r="37" spans="1:12" customFormat="1">
      <c r="A37" s="102" t="s">
        <v>180</v>
      </c>
      <c r="F37" s="209"/>
    </row>
    <row r="38" spans="1:12" s="77" customFormat="1" ht="9" customHeight="1">
      <c r="F38" s="212"/>
    </row>
    <row r="39" spans="1:12" ht="15.75">
      <c r="A39" s="230"/>
      <c r="B39" s="86"/>
      <c r="C39" s="87"/>
      <c r="D39" s="197"/>
      <c r="E39" s="87"/>
      <c r="F39" s="87"/>
      <c r="G39" s="964" t="s">
        <v>0</v>
      </c>
      <c r="H39" s="80"/>
      <c r="I39" s="80"/>
      <c r="J39" s="80"/>
      <c r="K39" s="80"/>
      <c r="L39" s="79"/>
    </row>
    <row r="40" spans="1:12" ht="20.25" customHeight="1">
      <c r="A40" s="201" t="s">
        <v>127</v>
      </c>
      <c r="B40" s="78"/>
      <c r="C40" s="80"/>
      <c r="D40" s="198" t="s">
        <v>133</v>
      </c>
      <c r="E40" s="80"/>
      <c r="F40" s="80"/>
      <c r="G40" s="198" t="s">
        <v>132</v>
      </c>
      <c r="H40" s="80"/>
      <c r="I40" s="80"/>
      <c r="J40" s="80"/>
      <c r="K40" s="80"/>
      <c r="L40" s="79"/>
    </row>
    <row r="41" spans="1:12" ht="13.5" customHeight="1">
      <c r="A41" s="81" t="s">
        <v>76</v>
      </c>
      <c r="B41" s="82"/>
      <c r="C41" s="82"/>
      <c r="D41" s="82"/>
      <c r="E41" s="82"/>
      <c r="F41" s="82"/>
      <c r="G41" s="82"/>
      <c r="H41" s="82"/>
      <c r="I41" s="82"/>
      <c r="J41" s="82"/>
      <c r="K41" s="78"/>
      <c r="L41" s="79"/>
    </row>
    <row r="42" spans="1:12" ht="74.25" customHeight="1">
      <c r="A42" s="1220" t="s">
        <v>533</v>
      </c>
      <c r="B42" s="1221"/>
      <c r="C42" s="1221"/>
      <c r="D42" s="1221"/>
      <c r="E42" s="1221"/>
      <c r="F42" s="1221"/>
      <c r="G42" s="1222"/>
      <c r="H42" s="83"/>
      <c r="I42" s="83"/>
      <c r="J42" s="83"/>
      <c r="K42" s="78"/>
      <c r="L42" s="79"/>
    </row>
    <row r="43" spans="1:12" ht="27" customHeight="1">
      <c r="A43" s="217"/>
      <c r="B43" s="202"/>
      <c r="C43" s="88"/>
      <c r="D43" s="1217"/>
      <c r="E43" s="1217"/>
      <c r="F43" s="478"/>
      <c r="G43" s="118"/>
      <c r="H43" s="82"/>
      <c r="I43" s="82"/>
      <c r="J43" s="82"/>
      <c r="K43" s="78"/>
      <c r="L43" s="79"/>
    </row>
    <row r="44" spans="1:12" ht="15.75">
      <c r="A44" s="200" t="s">
        <v>80</v>
      </c>
      <c r="B44" s="85"/>
      <c r="C44" s="85"/>
      <c r="D44" s="200" t="s">
        <v>79</v>
      </c>
      <c r="E44" s="82"/>
      <c r="F44" s="82"/>
      <c r="G44" s="200" t="s">
        <v>77</v>
      </c>
      <c r="H44" s="82"/>
      <c r="I44" s="82"/>
      <c r="J44" s="82"/>
      <c r="K44" s="78"/>
      <c r="L44" s="79"/>
    </row>
    <row r="45" spans="1:12" ht="15.75">
      <c r="A45" s="1218"/>
      <c r="B45" s="1219"/>
      <c r="C45" s="88"/>
      <c r="D45" s="88"/>
      <c r="E45" s="84"/>
      <c r="F45" s="84"/>
      <c r="G45" s="202"/>
      <c r="H45" s="82"/>
      <c r="I45" s="82"/>
      <c r="J45" s="82"/>
      <c r="K45" s="78"/>
      <c r="L45" s="79"/>
    </row>
    <row r="46" spans="1:12" ht="15.75">
      <c r="A46" s="199" t="s">
        <v>78</v>
      </c>
      <c r="B46" s="30"/>
      <c r="C46" s="85"/>
      <c r="D46" s="85"/>
      <c r="E46" s="84"/>
      <c r="F46" s="84"/>
      <c r="G46" s="84"/>
      <c r="H46" s="82"/>
      <c r="I46" s="82"/>
      <c r="J46" s="82"/>
      <c r="K46" s="78"/>
      <c r="L46" s="79"/>
    </row>
    <row r="47" spans="1:12" ht="15.75">
      <c r="A47" s="80"/>
      <c r="B47" s="80"/>
      <c r="C47" s="80"/>
      <c r="D47" s="80"/>
      <c r="E47" s="80"/>
      <c r="F47" s="80"/>
      <c r="G47" s="80"/>
      <c r="H47" s="80"/>
      <c r="I47" s="80"/>
      <c r="J47" s="80"/>
      <c r="K47" s="80"/>
      <c r="L47" s="79"/>
    </row>
    <row r="48" spans="1:12">
      <c r="D48" s="211"/>
      <c r="E48" s="477"/>
      <c r="F48" s="477"/>
    </row>
  </sheetData>
  <mergeCells count="6">
    <mergeCell ref="B3:G3"/>
    <mergeCell ref="D43:E43"/>
    <mergeCell ref="A45:B45"/>
    <mergeCell ref="A42:G42"/>
    <mergeCell ref="B4:G4"/>
    <mergeCell ref="B5:G5"/>
  </mergeCells>
  <printOptions horizontalCentered="1"/>
  <pageMargins left="0.45" right="0.45" top="0.25" bottom="0.25" header="0.3" footer="0.3"/>
  <pageSetup scale="61" orientation="landscape" r:id="rId1"/>
  <headerFooter>
    <oddFooter>&amp;C&amp;10&amp;F / &amp;A&amp;R&amp;10Rev. 07/08/2015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zoomScaleNormal="100" workbookViewId="0">
      <selection sqref="A1:N1"/>
    </sheetView>
  </sheetViews>
  <sheetFormatPr defaultRowHeight="15"/>
  <cols>
    <col min="1" max="1" width="14.140625" customWidth="1"/>
  </cols>
  <sheetData>
    <row r="1" spans="1:14" ht="18">
      <c r="A1" s="1227" t="s">
        <v>518</v>
      </c>
      <c r="B1" s="1227"/>
      <c r="C1" s="1227"/>
      <c r="D1" s="1227"/>
      <c r="E1" s="1227"/>
      <c r="F1" s="1227"/>
      <c r="G1" s="1227"/>
      <c r="H1" s="1227"/>
      <c r="I1" s="1227"/>
      <c r="J1" s="1227"/>
      <c r="K1" s="1227"/>
      <c r="L1" s="1227"/>
      <c r="M1" s="1227"/>
      <c r="N1" s="1227"/>
    </row>
    <row r="2" spans="1:14" ht="20.25">
      <c r="A2" s="545"/>
      <c r="B2" s="543"/>
      <c r="C2" s="543"/>
      <c r="D2" s="543"/>
      <c r="E2" s="543"/>
      <c r="F2" s="543"/>
      <c r="G2" s="543"/>
      <c r="H2" s="543"/>
      <c r="I2" s="543"/>
      <c r="J2" s="543"/>
      <c r="K2" s="543"/>
      <c r="L2" s="543"/>
      <c r="M2" s="543"/>
      <c r="N2" s="543"/>
    </row>
    <row r="3" spans="1:14" ht="15.75">
      <c r="A3" s="548" t="s">
        <v>200</v>
      </c>
      <c r="B3" s="549"/>
      <c r="C3" s="549"/>
      <c r="D3" s="549"/>
      <c r="E3" s="549"/>
      <c r="F3" s="549"/>
      <c r="G3" s="549"/>
      <c r="H3" s="549"/>
      <c r="I3" s="549"/>
      <c r="J3" s="549"/>
      <c r="K3" s="549"/>
      <c r="L3" s="547"/>
      <c r="M3" s="547"/>
      <c r="N3" s="547"/>
    </row>
    <row r="4" spans="1:14" s="763" customFormat="1" ht="15.75">
      <c r="A4" s="764"/>
      <c r="B4" s="765" t="s">
        <v>197</v>
      </c>
      <c r="C4" s="765"/>
      <c r="D4" s="765"/>
      <c r="E4" s="765"/>
      <c r="F4" s="765"/>
      <c r="G4" s="765"/>
      <c r="H4" s="765"/>
      <c r="I4" s="765"/>
      <c r="J4" s="765"/>
      <c r="K4" s="765"/>
      <c r="L4" s="765"/>
      <c r="M4" s="765"/>
      <c r="N4" s="765"/>
    </row>
    <row r="5" spans="1:14" ht="15.75">
      <c r="A5" s="546"/>
      <c r="B5" s="547" t="s">
        <v>272</v>
      </c>
      <c r="C5" s="547"/>
      <c r="D5" s="547"/>
      <c r="E5" s="547"/>
      <c r="F5" s="547"/>
      <c r="G5" s="547"/>
      <c r="H5" s="547"/>
      <c r="I5" s="547"/>
      <c r="J5" s="547"/>
      <c r="K5" s="547"/>
      <c r="L5" s="547"/>
      <c r="M5" s="547"/>
      <c r="N5" s="547"/>
    </row>
    <row r="6" spans="1:14" ht="15.75">
      <c r="A6" s="546"/>
      <c r="B6" s="767" t="s">
        <v>314</v>
      </c>
      <c r="C6" s="547"/>
      <c r="D6" s="547"/>
      <c r="E6" s="547"/>
      <c r="F6" s="547"/>
      <c r="G6" s="547"/>
      <c r="H6" s="547"/>
      <c r="I6" s="547"/>
      <c r="J6" s="547"/>
      <c r="K6" s="547"/>
      <c r="L6" s="547"/>
      <c r="M6" s="547"/>
      <c r="N6" s="547"/>
    </row>
    <row r="7" spans="1:14" s="768" customFormat="1" ht="15.75">
      <c r="A7" s="546"/>
      <c r="B7" s="767"/>
      <c r="C7" s="547"/>
      <c r="D7" s="547"/>
      <c r="E7" s="547"/>
      <c r="F7" s="547"/>
      <c r="G7" s="547"/>
      <c r="H7" s="547"/>
      <c r="I7" s="547"/>
      <c r="J7" s="547"/>
      <c r="K7" s="547"/>
      <c r="L7" s="547"/>
      <c r="M7" s="547"/>
      <c r="N7" s="547"/>
    </row>
    <row r="8" spans="1:14" ht="15.75">
      <c r="A8" s="546" t="s">
        <v>198</v>
      </c>
      <c r="B8" s="547"/>
      <c r="C8" s="547"/>
      <c r="D8" s="547"/>
      <c r="E8" s="547"/>
      <c r="F8" s="547"/>
      <c r="G8" s="547"/>
      <c r="H8" s="547"/>
      <c r="I8" s="547"/>
      <c r="J8" s="547"/>
      <c r="K8" s="547"/>
      <c r="L8" s="547"/>
      <c r="M8" s="547"/>
      <c r="N8" s="547"/>
    </row>
    <row r="9" spans="1:14" ht="15.75">
      <c r="A9" s="547"/>
      <c r="B9" s="547"/>
      <c r="C9" s="547"/>
      <c r="D9" s="547"/>
      <c r="E9" s="547"/>
      <c r="F9" s="547"/>
      <c r="G9" s="547"/>
      <c r="H9" s="547"/>
      <c r="I9" s="547"/>
      <c r="J9" s="547"/>
      <c r="K9" s="547"/>
      <c r="L9" s="547"/>
      <c r="M9" s="547"/>
      <c r="N9" s="547"/>
    </row>
    <row r="10" spans="1:14" ht="15.75">
      <c r="A10" s="547" t="s">
        <v>199</v>
      </c>
      <c r="B10" s="547"/>
      <c r="C10" s="547"/>
      <c r="D10" s="547"/>
      <c r="E10" s="547"/>
      <c r="F10" s="547"/>
      <c r="G10" s="547"/>
      <c r="H10" s="547"/>
      <c r="I10" s="547"/>
      <c r="J10" s="547"/>
      <c r="K10" s="547"/>
      <c r="L10" s="547"/>
      <c r="M10" s="547"/>
      <c r="N10" s="547"/>
    </row>
    <row r="11" spans="1:14" ht="15.75">
      <c r="A11" s="547"/>
      <c r="B11" s="547"/>
      <c r="C11" s="547"/>
      <c r="D11" s="547"/>
      <c r="E11" s="547"/>
      <c r="F11" s="547"/>
      <c r="G11" s="547"/>
      <c r="H11" s="547"/>
      <c r="I11" s="547"/>
      <c r="J11" s="547"/>
      <c r="K11" s="547"/>
      <c r="L11" s="547"/>
      <c r="M11" s="547"/>
      <c r="N11" s="547"/>
    </row>
    <row r="12" spans="1:14" ht="15.75">
      <c r="A12" s="547" t="s">
        <v>559</v>
      </c>
      <c r="B12" s="547"/>
      <c r="C12" s="547"/>
      <c r="D12" s="547"/>
      <c r="E12" s="547"/>
      <c r="F12" s="547"/>
      <c r="G12" s="547"/>
      <c r="H12" s="547"/>
      <c r="I12" s="547"/>
      <c r="J12" s="547"/>
      <c r="K12" s="547"/>
      <c r="L12" s="547"/>
      <c r="M12" s="547"/>
      <c r="N12" s="547"/>
    </row>
    <row r="13" spans="1:14" ht="15.75">
      <c r="A13" s="547" t="s">
        <v>273</v>
      </c>
      <c r="B13" s="547"/>
      <c r="C13" s="547"/>
      <c r="D13" s="547"/>
      <c r="E13" s="547"/>
      <c r="F13" s="547"/>
      <c r="G13" s="547"/>
      <c r="H13" s="547"/>
      <c r="I13" s="547"/>
      <c r="J13" s="547"/>
      <c r="K13" s="547"/>
      <c r="L13" s="547"/>
      <c r="M13" s="547"/>
      <c r="N13" s="547"/>
    </row>
    <row r="14" spans="1:14" ht="15.75">
      <c r="A14" s="547"/>
      <c r="B14" s="547"/>
      <c r="C14" s="547"/>
      <c r="D14" s="547"/>
      <c r="E14" s="547"/>
      <c r="F14" s="547"/>
      <c r="G14" s="547"/>
      <c r="H14" s="547"/>
      <c r="I14" s="547"/>
      <c r="J14" s="547"/>
      <c r="K14" s="547"/>
      <c r="L14" s="547"/>
      <c r="M14" s="547"/>
      <c r="N14" s="547"/>
    </row>
    <row r="15" spans="1:14" ht="15.75">
      <c r="A15" s="640"/>
      <c r="B15" s="547"/>
      <c r="C15" s="640"/>
      <c r="D15" s="640"/>
      <c r="E15" s="640"/>
      <c r="F15" s="640"/>
      <c r="G15" s="640"/>
      <c r="H15" s="640"/>
      <c r="I15" s="640"/>
      <c r="J15" s="640"/>
      <c r="K15" s="640"/>
      <c r="L15" s="640"/>
      <c r="M15" s="640"/>
      <c r="N15" s="640"/>
    </row>
    <row r="16" spans="1:14" ht="15.75">
      <c r="A16" s="640" t="s">
        <v>316</v>
      </c>
      <c r="B16" s="640" t="s">
        <v>556</v>
      </c>
      <c r="C16" s="640"/>
      <c r="D16" s="640"/>
      <c r="E16" s="640"/>
      <c r="F16" s="640"/>
      <c r="G16" s="640"/>
      <c r="H16" s="640"/>
      <c r="I16" s="640"/>
      <c r="J16" s="640"/>
      <c r="K16" s="640"/>
      <c r="L16" s="640"/>
      <c r="M16" s="640"/>
      <c r="N16" s="640"/>
    </row>
    <row r="17" spans="1:15" ht="15.75">
      <c r="A17" s="547"/>
      <c r="B17" s="640"/>
      <c r="C17" s="547"/>
      <c r="D17" s="547"/>
      <c r="E17" s="547"/>
      <c r="F17" s="547"/>
      <c r="G17" s="547"/>
      <c r="H17" s="547"/>
      <c r="I17" s="547"/>
      <c r="J17" s="547"/>
      <c r="K17" s="547"/>
      <c r="L17" s="547"/>
      <c r="M17" s="547"/>
      <c r="N17" s="547"/>
    </row>
    <row r="18" spans="1:15" ht="15.75">
      <c r="A18" s="547"/>
      <c r="B18" s="547"/>
      <c r="C18" s="547"/>
      <c r="D18" s="547"/>
      <c r="E18" s="547"/>
      <c r="F18" s="547"/>
      <c r="G18" s="547"/>
      <c r="H18" s="547"/>
      <c r="I18" s="547"/>
      <c r="J18" s="547"/>
      <c r="K18" s="547"/>
      <c r="L18" s="547"/>
      <c r="M18" s="547"/>
      <c r="N18" s="547"/>
    </row>
    <row r="19" spans="1:15" ht="15.75">
      <c r="B19" s="547"/>
      <c r="E19" s="544"/>
      <c r="F19" s="537" t="s">
        <v>519</v>
      </c>
      <c r="G19" s="544"/>
      <c r="H19" s="544"/>
      <c r="J19" s="547"/>
      <c r="K19" s="547"/>
      <c r="L19" s="547"/>
      <c r="M19" s="547"/>
      <c r="N19" s="547"/>
    </row>
    <row r="20" spans="1:15" ht="15.75">
      <c r="E20" s="544"/>
      <c r="F20" s="537" t="s">
        <v>201</v>
      </c>
      <c r="G20" s="544"/>
      <c r="H20" s="544"/>
      <c r="J20" s="542"/>
      <c r="K20" s="542"/>
      <c r="L20" s="542"/>
      <c r="M20" s="542"/>
      <c r="N20" s="542"/>
      <c r="O20" t="s">
        <v>0</v>
      </c>
    </row>
    <row r="21" spans="1:15" ht="15.75" customHeight="1">
      <c r="E21" s="544"/>
      <c r="F21" s="537" t="s">
        <v>202</v>
      </c>
      <c r="G21" s="544"/>
      <c r="H21" s="544"/>
      <c r="J21" s="542"/>
      <c r="K21" s="542"/>
      <c r="L21" s="542"/>
      <c r="M21" s="542"/>
      <c r="N21" s="542"/>
    </row>
    <row r="22" spans="1:15" s="543" customFormat="1" ht="15.75" customHeight="1">
      <c r="A22" s="538"/>
      <c r="B22"/>
      <c r="C22"/>
      <c r="D22"/>
      <c r="E22"/>
      <c r="F22"/>
      <c r="G22"/>
      <c r="H22"/>
      <c r="I22"/>
      <c r="J22" s="542"/>
      <c r="K22" s="542"/>
      <c r="L22" s="542"/>
      <c r="M22" s="542"/>
      <c r="N22" s="542"/>
    </row>
    <row r="23" spans="1:15" s="543" customFormat="1" ht="15.75" customHeight="1">
      <c r="A23" s="1206" t="s">
        <v>549</v>
      </c>
      <c r="B23"/>
      <c r="C23" s="766"/>
      <c r="D23" s="766"/>
      <c r="E23" s="766"/>
      <c r="F23" s="766"/>
      <c r="G23" s="766"/>
      <c r="H23" s="766"/>
      <c r="I23" s="766"/>
      <c r="J23" s="766"/>
      <c r="K23" s="766"/>
      <c r="L23" s="766"/>
      <c r="M23" s="766"/>
      <c r="N23" s="766"/>
    </row>
    <row r="24" spans="1:15" ht="15.75" customHeight="1">
      <c r="A24" s="1206" t="s">
        <v>550</v>
      </c>
      <c r="B24" s="766"/>
      <c r="C24" s="766"/>
      <c r="D24" s="766"/>
      <c r="E24" s="766"/>
      <c r="F24" s="766"/>
      <c r="G24" s="766"/>
      <c r="H24" s="766"/>
      <c r="I24" s="766"/>
      <c r="J24" s="766"/>
      <c r="K24" s="766"/>
      <c r="L24" s="766"/>
      <c r="M24" s="766"/>
      <c r="N24" s="766"/>
    </row>
    <row r="25" spans="1:15" ht="15.75">
      <c r="A25" s="1206" t="s">
        <v>560</v>
      </c>
      <c r="B25" s="766"/>
      <c r="C25" s="540"/>
      <c r="D25" s="540"/>
      <c r="E25" s="540"/>
      <c r="F25" s="540"/>
      <c r="G25" s="540"/>
      <c r="H25" s="540"/>
      <c r="I25" s="540"/>
      <c r="J25" s="540"/>
      <c r="K25" s="540"/>
      <c r="L25" s="540"/>
      <c r="M25" s="540"/>
      <c r="N25" s="540"/>
    </row>
    <row r="26" spans="1:15" s="768" customFormat="1" ht="15.75">
      <c r="A26" s="1206" t="s">
        <v>561</v>
      </c>
      <c r="B26" s="766"/>
      <c r="C26" s="766"/>
      <c r="D26" s="766"/>
      <c r="E26" s="766"/>
      <c r="F26" s="766"/>
      <c r="G26" s="766"/>
      <c r="H26" s="766"/>
      <c r="I26" s="766"/>
      <c r="J26" s="766"/>
      <c r="K26" s="766"/>
      <c r="L26" s="766"/>
      <c r="M26" s="766"/>
      <c r="N26" s="766"/>
    </row>
    <row r="27" spans="1:15" s="768" customFormat="1" ht="15.75">
      <c r="A27" s="1206" t="s">
        <v>552</v>
      </c>
      <c r="B27" s="766"/>
      <c r="C27" s="766"/>
      <c r="D27" s="766"/>
      <c r="E27" s="766"/>
      <c r="F27" s="766"/>
      <c r="G27" s="766"/>
      <c r="H27" s="766"/>
      <c r="I27" s="766"/>
      <c r="J27" s="766"/>
      <c r="K27" s="766"/>
      <c r="L27" s="766"/>
      <c r="M27" s="766"/>
      <c r="N27" s="766"/>
    </row>
    <row r="28" spans="1:15" s="768" customFormat="1" ht="15.75">
      <c r="A28" s="1206" t="s">
        <v>551</v>
      </c>
      <c r="B28" s="766"/>
      <c r="C28" s="766"/>
      <c r="D28" s="766"/>
      <c r="E28" s="766"/>
      <c r="F28" s="766"/>
      <c r="G28" s="766"/>
      <c r="H28" s="766"/>
      <c r="I28" s="766"/>
      <c r="J28" s="766"/>
      <c r="K28" s="766"/>
      <c r="L28" s="766"/>
      <c r="M28" s="766"/>
      <c r="N28" s="766"/>
    </row>
    <row r="29" spans="1:15" s="768" customFormat="1" ht="15.75">
      <c r="A29" s="1206"/>
      <c r="B29" s="766"/>
      <c r="C29" s="766"/>
      <c r="D29" s="766"/>
      <c r="E29" s="766"/>
      <c r="F29" s="766"/>
      <c r="G29" s="766"/>
      <c r="H29" s="766"/>
      <c r="I29" s="766"/>
      <c r="J29" s="766"/>
      <c r="K29" s="766"/>
      <c r="L29" s="766"/>
      <c r="M29" s="766"/>
      <c r="N29" s="766"/>
    </row>
    <row r="30" spans="1:15" ht="18.75" customHeight="1">
      <c r="A30" s="545"/>
      <c r="B30" s="641">
        <v>1</v>
      </c>
      <c r="C30" s="1226" t="s">
        <v>203</v>
      </c>
      <c r="D30" s="1226"/>
      <c r="E30" s="1226"/>
      <c r="F30" s="1226"/>
      <c r="G30" s="1226"/>
      <c r="H30" s="1226"/>
      <c r="I30" s="1226"/>
      <c r="J30" s="1226"/>
      <c r="K30" s="1226"/>
      <c r="L30" s="1226"/>
      <c r="M30" s="1226"/>
      <c r="N30" s="1226"/>
    </row>
    <row r="31" spans="1:15" ht="20.25">
      <c r="A31" s="545"/>
      <c r="B31" s="641"/>
      <c r="C31" s="1226"/>
      <c r="D31" s="1226"/>
      <c r="E31" s="1226"/>
      <c r="F31" s="1226"/>
      <c r="G31" s="1226"/>
      <c r="H31" s="1226"/>
      <c r="I31" s="1226"/>
      <c r="J31" s="1226"/>
      <c r="K31" s="1226"/>
      <c r="L31" s="1226"/>
      <c r="M31" s="1226"/>
      <c r="N31" s="1226"/>
    </row>
    <row r="32" spans="1:15" ht="20.25">
      <c r="A32" s="545"/>
      <c r="B32" s="641"/>
      <c r="C32" s="1226"/>
      <c r="D32" s="1226"/>
      <c r="E32" s="1226"/>
      <c r="F32" s="1226"/>
      <c r="G32" s="1226"/>
      <c r="H32" s="1226"/>
      <c r="I32" s="1226"/>
      <c r="J32" s="1226"/>
      <c r="K32" s="1226"/>
      <c r="L32" s="1226"/>
      <c r="M32" s="1226"/>
      <c r="N32" s="1226"/>
    </row>
    <row r="33" spans="1:14" ht="20.25">
      <c r="A33" s="545"/>
      <c r="B33" s="641"/>
      <c r="C33" s="542"/>
      <c r="D33" s="542"/>
      <c r="E33" s="542"/>
      <c r="F33" s="542"/>
      <c r="G33" s="542"/>
      <c r="H33" s="542"/>
      <c r="I33" s="542"/>
      <c r="J33" s="542"/>
      <c r="K33" s="542"/>
      <c r="L33" s="542"/>
      <c r="M33" s="542"/>
      <c r="N33" s="542"/>
    </row>
    <row r="34" spans="1:14">
      <c r="A34" s="542"/>
      <c r="B34" s="641">
        <v>2</v>
      </c>
      <c r="C34" s="1226" t="s">
        <v>204</v>
      </c>
      <c r="D34" s="1226"/>
      <c r="E34" s="1226"/>
      <c r="F34" s="1226"/>
      <c r="G34" s="1226"/>
      <c r="H34" s="1226"/>
      <c r="I34" s="1226"/>
      <c r="J34" s="1226"/>
      <c r="K34" s="1226"/>
      <c r="L34" s="1226"/>
      <c r="M34" s="1226"/>
      <c r="N34" s="1226"/>
    </row>
    <row r="35" spans="1:14">
      <c r="A35" s="542"/>
      <c r="B35" s="641"/>
      <c r="C35" s="1226"/>
      <c r="D35" s="1226"/>
      <c r="E35" s="1226"/>
      <c r="F35" s="1226"/>
      <c r="G35" s="1226"/>
      <c r="H35" s="1226"/>
      <c r="I35" s="1226"/>
      <c r="J35" s="1226"/>
      <c r="K35" s="1226"/>
      <c r="L35" s="1226"/>
      <c r="M35" s="1226"/>
      <c r="N35" s="1226"/>
    </row>
    <row r="36" spans="1:14">
      <c r="A36" s="542"/>
      <c r="B36" s="641"/>
      <c r="C36" s="1226"/>
      <c r="D36" s="1226"/>
      <c r="E36" s="1226"/>
      <c r="F36" s="1226"/>
      <c r="G36" s="1226"/>
      <c r="H36" s="1226"/>
      <c r="I36" s="1226"/>
      <c r="J36" s="1226"/>
      <c r="K36" s="1226"/>
      <c r="L36" s="1226"/>
      <c r="M36" s="1226"/>
      <c r="N36" s="1226"/>
    </row>
    <row r="37" spans="1:14">
      <c r="A37" s="542"/>
      <c r="B37" s="641"/>
      <c r="C37" s="1226"/>
      <c r="D37" s="1226"/>
      <c r="E37" s="1226"/>
      <c r="F37" s="1226"/>
      <c r="G37" s="1226"/>
      <c r="H37" s="1226"/>
      <c r="I37" s="1226"/>
      <c r="J37" s="1226"/>
      <c r="K37" s="1226"/>
      <c r="L37" s="1226"/>
      <c r="M37" s="1226"/>
      <c r="N37" s="1226"/>
    </row>
    <row r="38" spans="1:14">
      <c r="A38" s="542"/>
      <c r="B38" s="641"/>
      <c r="C38" s="1226"/>
      <c r="D38" s="1226"/>
      <c r="E38" s="1226"/>
      <c r="F38" s="1226"/>
      <c r="G38" s="1226"/>
      <c r="H38" s="1226"/>
      <c r="I38" s="1226"/>
      <c r="J38" s="1226"/>
      <c r="K38" s="1226"/>
      <c r="L38" s="1226"/>
      <c r="M38" s="1226"/>
      <c r="N38" s="1226"/>
    </row>
    <row r="39" spans="1:14">
      <c r="A39" s="542"/>
      <c r="B39" s="641"/>
      <c r="C39" s="1226"/>
      <c r="D39" s="1226"/>
      <c r="E39" s="1226"/>
      <c r="F39" s="1226"/>
      <c r="G39" s="1226"/>
      <c r="H39" s="1226"/>
      <c r="I39" s="1226"/>
      <c r="J39" s="1226"/>
      <c r="K39" s="1226"/>
      <c r="L39" s="1226"/>
      <c r="M39" s="1226"/>
      <c r="N39" s="1226"/>
    </row>
    <row r="40" spans="1:14" s="543" customFormat="1">
      <c r="A40" s="542"/>
      <c r="B40" s="641"/>
      <c r="C40" s="1226"/>
      <c r="D40" s="1226"/>
      <c r="E40" s="1226"/>
      <c r="F40" s="1226"/>
      <c r="G40" s="1226"/>
      <c r="H40" s="1226"/>
      <c r="I40" s="1226"/>
      <c r="J40" s="1226"/>
      <c r="K40" s="1226"/>
      <c r="L40" s="1226"/>
      <c r="M40" s="1226"/>
      <c r="N40" s="1226"/>
    </row>
    <row r="41" spans="1:14" s="543" customFormat="1">
      <c r="A41" s="542"/>
      <c r="B41" s="641"/>
      <c r="C41" s="542"/>
      <c r="D41" s="542"/>
      <c r="E41" s="542"/>
      <c r="F41" s="542"/>
      <c r="G41" s="542"/>
      <c r="H41" s="542"/>
      <c r="I41" s="542"/>
      <c r="J41" s="542"/>
      <c r="K41" s="542"/>
      <c r="L41" s="542"/>
      <c r="M41" s="542"/>
      <c r="N41" s="542"/>
    </row>
    <row r="42" spans="1:14" s="543" customFormat="1">
      <c r="C42" s="1226" t="s">
        <v>205</v>
      </c>
      <c r="D42" s="1226"/>
      <c r="E42" s="1226"/>
      <c r="F42" s="1226"/>
      <c r="G42" s="1226"/>
      <c r="H42" s="1226"/>
      <c r="I42" s="1226"/>
      <c r="J42" s="1226"/>
      <c r="K42" s="1226"/>
      <c r="L42" s="1226"/>
      <c r="M42" s="1226"/>
      <c r="N42" s="1226"/>
    </row>
    <row r="43" spans="1:14" s="543" customFormat="1">
      <c r="B43" s="641">
        <v>3</v>
      </c>
      <c r="C43" s="1226"/>
      <c r="D43" s="1226"/>
      <c r="E43" s="1226"/>
      <c r="F43" s="1226"/>
      <c r="G43" s="1226"/>
      <c r="H43" s="1226"/>
      <c r="I43" s="1226"/>
      <c r="J43" s="1226"/>
      <c r="K43" s="1226"/>
      <c r="L43" s="1226"/>
      <c r="M43" s="1226"/>
      <c r="N43" s="1226"/>
    </row>
    <row r="44" spans="1:14">
      <c r="A44" s="543"/>
      <c r="B44" s="641"/>
      <c r="C44" s="1226"/>
      <c r="D44" s="1226"/>
      <c r="E44" s="1226"/>
      <c r="F44" s="1226"/>
      <c r="G44" s="1226"/>
      <c r="H44" s="1226"/>
      <c r="I44" s="1226"/>
      <c r="J44" s="1226"/>
      <c r="K44" s="1226"/>
      <c r="L44" s="1226"/>
      <c r="M44" s="1226"/>
      <c r="N44" s="1226"/>
    </row>
    <row r="45" spans="1:14">
      <c r="A45" s="543"/>
      <c r="B45" s="641"/>
      <c r="C45" s="1226"/>
      <c r="D45" s="1226"/>
      <c r="E45" s="1226"/>
      <c r="F45" s="1226"/>
      <c r="G45" s="1226"/>
      <c r="H45" s="1226"/>
      <c r="I45" s="1226"/>
      <c r="J45" s="1226"/>
      <c r="K45" s="1226"/>
      <c r="L45" s="1226"/>
      <c r="M45" s="1226"/>
      <c r="N45" s="1226"/>
    </row>
    <row r="46" spans="1:14">
      <c r="A46" s="542"/>
      <c r="B46" s="641"/>
      <c r="C46" s="539"/>
      <c r="D46" s="539"/>
      <c r="E46" s="539"/>
      <c r="F46" s="539"/>
      <c r="G46" s="539"/>
      <c r="H46" s="539"/>
      <c r="I46" s="539"/>
      <c r="J46" s="539"/>
      <c r="K46" s="539"/>
      <c r="L46" s="539"/>
      <c r="M46" s="539"/>
      <c r="N46" s="539"/>
    </row>
    <row r="47" spans="1:14" s="543" customFormat="1">
      <c r="A47" s="542"/>
      <c r="B47" s="641">
        <v>4</v>
      </c>
      <c r="C47" s="1226" t="s">
        <v>206</v>
      </c>
      <c r="D47" s="1226"/>
      <c r="E47" s="1226"/>
      <c r="F47" s="1226"/>
      <c r="G47" s="1226"/>
      <c r="H47" s="1226"/>
      <c r="I47" s="1226"/>
      <c r="J47" s="1226"/>
      <c r="K47" s="1226"/>
      <c r="L47" s="1226"/>
      <c r="M47" s="1226"/>
      <c r="N47" s="1226"/>
    </row>
    <row r="48" spans="1:14" s="543" customFormat="1" ht="15" customHeight="1">
      <c r="A48" s="542"/>
      <c r="B48" s="641"/>
      <c r="C48" s="1226"/>
      <c r="D48" s="1226"/>
      <c r="E48" s="1226"/>
      <c r="F48" s="1226"/>
      <c r="G48" s="1226"/>
      <c r="H48" s="1226"/>
      <c r="I48" s="1226"/>
      <c r="J48" s="1226"/>
      <c r="K48" s="1226"/>
      <c r="L48" s="1226"/>
      <c r="M48" s="1226"/>
      <c r="N48" s="1226"/>
    </row>
    <row r="49" spans="1:14" s="543" customFormat="1">
      <c r="B49" s="641"/>
      <c r="C49" s="541"/>
      <c r="D49" s="541"/>
      <c r="E49" s="541"/>
      <c r="F49" s="541"/>
      <c r="G49" s="541"/>
      <c r="H49" s="541"/>
      <c r="I49" s="541"/>
      <c r="J49" s="541"/>
      <c r="K49" s="541"/>
      <c r="L49" s="541"/>
      <c r="M49" s="541"/>
      <c r="N49" s="541"/>
    </row>
    <row r="50" spans="1:14" s="543" customFormat="1">
      <c r="C50" s="1226" t="s">
        <v>565</v>
      </c>
      <c r="D50" s="1226"/>
      <c r="E50" s="1226"/>
      <c r="F50" s="1226"/>
      <c r="G50" s="1226"/>
      <c r="H50" s="1226"/>
      <c r="I50" s="1226"/>
      <c r="J50" s="1226"/>
      <c r="K50" s="1226"/>
      <c r="L50" s="1226"/>
      <c r="M50" s="1226"/>
      <c r="N50" s="1226"/>
    </row>
    <row r="51" spans="1:14" s="543" customFormat="1">
      <c r="B51" s="641">
        <v>5</v>
      </c>
      <c r="C51" s="1226"/>
      <c r="D51" s="1226"/>
      <c r="E51" s="1226"/>
      <c r="F51" s="1226"/>
      <c r="G51" s="1226"/>
      <c r="H51" s="1226"/>
      <c r="I51" s="1226"/>
      <c r="J51" s="1226"/>
      <c r="K51" s="1226"/>
      <c r="L51" s="1226"/>
      <c r="M51" s="1226"/>
      <c r="N51" s="1226"/>
    </row>
    <row r="52" spans="1:14">
      <c r="A52" s="543"/>
      <c r="B52" s="539"/>
      <c r="C52" s="1226"/>
      <c r="D52" s="1226"/>
      <c r="E52" s="1226"/>
      <c r="F52" s="1226"/>
      <c r="G52" s="1226"/>
      <c r="H52" s="1226"/>
      <c r="I52" s="1226"/>
      <c r="J52" s="1226"/>
      <c r="K52" s="1226"/>
      <c r="L52" s="1226"/>
      <c r="M52" s="1226"/>
      <c r="N52" s="1226"/>
    </row>
    <row r="53" spans="1:14">
      <c r="A53" s="543"/>
      <c r="B53" s="543"/>
      <c r="C53" s="541"/>
      <c r="D53" s="541"/>
      <c r="E53" s="541"/>
      <c r="F53" s="541"/>
      <c r="G53" s="541"/>
      <c r="H53" s="541"/>
      <c r="I53" s="541"/>
      <c r="J53" s="541"/>
      <c r="K53" s="541"/>
      <c r="L53" s="541"/>
      <c r="M53" s="541"/>
      <c r="N53" s="541"/>
    </row>
    <row r="54" spans="1:14">
      <c r="A54" s="542"/>
      <c r="B54" s="543"/>
      <c r="C54" s="542"/>
      <c r="D54" s="542"/>
      <c r="E54" s="542"/>
      <c r="F54" s="542"/>
      <c r="G54" s="542"/>
      <c r="H54" s="542"/>
      <c r="I54" s="542"/>
      <c r="J54" s="542"/>
      <c r="K54" s="542"/>
      <c r="L54" s="542"/>
      <c r="M54" s="542"/>
      <c r="N54" s="542"/>
    </row>
    <row r="55" spans="1:14">
      <c r="A55" s="771" t="s">
        <v>558</v>
      </c>
      <c r="B55" s="542"/>
      <c r="C55" s="542"/>
      <c r="D55" s="542"/>
      <c r="E55" s="542"/>
      <c r="F55" s="542"/>
      <c r="G55" s="542"/>
      <c r="H55" s="542"/>
      <c r="I55" s="542"/>
      <c r="J55" s="542"/>
      <c r="K55" s="542"/>
      <c r="L55" s="542"/>
      <c r="M55" s="542"/>
      <c r="N55" s="542"/>
    </row>
    <row r="56" spans="1:14">
      <c r="A56" s="771" t="s">
        <v>317</v>
      </c>
      <c r="B56" s="542"/>
      <c r="C56" s="542"/>
      <c r="D56" s="542"/>
      <c r="E56" s="542"/>
      <c r="F56" s="542"/>
      <c r="G56" s="542"/>
      <c r="H56" s="542"/>
      <c r="I56" s="542"/>
      <c r="J56" s="542"/>
      <c r="K56" s="542"/>
      <c r="L56" s="542"/>
      <c r="M56" s="542"/>
      <c r="N56" s="542"/>
    </row>
    <row r="57" spans="1:14">
      <c r="B57" s="542"/>
    </row>
  </sheetData>
  <mergeCells count="6">
    <mergeCell ref="C34:N40"/>
    <mergeCell ref="C42:N45"/>
    <mergeCell ref="C47:N48"/>
    <mergeCell ref="C50:N52"/>
    <mergeCell ref="A1:N1"/>
    <mergeCell ref="C30:N32"/>
  </mergeCells>
  <printOptions horizontalCentered="1"/>
  <pageMargins left="0" right="0" top="0.75" bottom="0.75" header="0.3" footer="0.3"/>
  <pageSetup scale="92" orientation="landscape" r:id="rId1"/>
  <headerFooter>
    <oddFooter>&amp;L&amp;F/&amp;A&amp;R&amp;P/&amp;N</oddFooter>
  </headerFooter>
  <rowBreaks count="1" manualBreakCount="1">
    <brk id="32" max="1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5"/>
  <sheetViews>
    <sheetView zoomScale="77" zoomScaleNormal="77" workbookViewId="0"/>
  </sheetViews>
  <sheetFormatPr defaultColWidth="9.140625" defaultRowHeight="15"/>
  <cols>
    <col min="1" max="2" width="11.7109375" style="543" customWidth="1"/>
    <col min="3" max="3" width="15.7109375" style="543" customWidth="1"/>
    <col min="4" max="4" width="13.7109375" style="543" customWidth="1"/>
    <col min="5" max="5" width="22.28515625" style="543" customWidth="1"/>
    <col min="6" max="6" width="25.5703125" style="543" customWidth="1"/>
    <col min="7" max="7" width="16.140625" style="543" customWidth="1"/>
    <col min="8" max="8" width="22.28515625" style="543" customWidth="1"/>
    <col min="9" max="9" width="17.85546875" style="543" customWidth="1"/>
    <col min="10" max="10" width="24.28515625" style="543" customWidth="1"/>
    <col min="11" max="11" width="2.5703125" style="543" customWidth="1"/>
    <col min="12" max="12" width="17.85546875" style="543" customWidth="1"/>
    <col min="13" max="13" width="51" style="543" customWidth="1"/>
    <col min="14" max="16384" width="9.140625" style="543"/>
  </cols>
  <sheetData>
    <row r="1" spans="1:13" ht="18.75">
      <c r="A1" s="531" t="s">
        <v>518</v>
      </c>
      <c r="B1" s="550"/>
      <c r="C1" s="550"/>
      <c r="D1" s="550"/>
      <c r="E1" s="550"/>
      <c r="F1" s="550"/>
      <c r="G1" s="550"/>
      <c r="H1" s="550"/>
      <c r="I1" s="550"/>
      <c r="J1" s="551"/>
      <c r="K1" s="552"/>
    </row>
    <row r="2" spans="1:13">
      <c r="A2" s="216" t="s">
        <v>86</v>
      </c>
      <c r="B2" s="553"/>
      <c r="C2" s="553"/>
      <c r="D2" s="554"/>
      <c r="E2" s="550"/>
      <c r="F2" s="550"/>
      <c r="G2" s="550"/>
      <c r="H2" s="550"/>
      <c r="I2" s="550"/>
      <c r="J2" s="551"/>
      <c r="K2" s="552"/>
    </row>
    <row r="3" spans="1:13">
      <c r="A3" s="555" t="s">
        <v>207</v>
      </c>
      <c r="B3" s="555"/>
      <c r="C3" s="556"/>
      <c r="D3" s="557"/>
      <c r="E3" s="1228" t="str">
        <f>'Summary cost &amp; pymt per CMS '!B3</f>
        <v>Hospital Name</v>
      </c>
      <c r="F3" s="1229"/>
      <c r="G3" s="1229"/>
      <c r="H3" s="557"/>
      <c r="I3" s="557"/>
      <c r="J3" s="558"/>
      <c r="K3" s="552"/>
    </row>
    <row r="4" spans="1:13" ht="15.75" thickBot="1">
      <c r="A4" s="555" t="s">
        <v>9</v>
      </c>
      <c r="B4" s="555"/>
      <c r="C4" s="557"/>
      <c r="D4" s="556"/>
      <c r="E4" s="1230" t="str">
        <f>'Summary cost &amp; pymt per CMS '!B4</f>
        <v>7 digit Medicaid #</v>
      </c>
      <c r="F4" s="1230"/>
      <c r="G4" s="1230"/>
      <c r="H4" s="557"/>
      <c r="I4" s="557"/>
      <c r="J4" s="558"/>
      <c r="K4" s="552"/>
    </row>
    <row r="5" spans="1:13" ht="21.75" thickTop="1" thickBot="1">
      <c r="A5" s="555" t="s">
        <v>10</v>
      </c>
      <c r="B5" s="716"/>
      <c r="C5" s="557"/>
      <c r="D5" s="556"/>
      <c r="E5" s="1231" t="s">
        <v>195</v>
      </c>
      <c r="F5" s="1231"/>
      <c r="G5" s="1231"/>
      <c r="H5" s="557"/>
      <c r="I5" s="632" t="s">
        <v>269</v>
      </c>
      <c r="J5" s="558"/>
      <c r="K5" s="552"/>
    </row>
    <row r="6" spans="1:13" ht="16.5" customHeight="1" thickTop="1" thickBot="1">
      <c r="A6" s="555"/>
      <c r="B6" s="559"/>
      <c r="C6" s="555"/>
      <c r="D6" s="556"/>
      <c r="E6" s="555"/>
      <c r="F6" s="557"/>
      <c r="G6" s="557"/>
      <c r="H6" s="557"/>
      <c r="I6" s="557"/>
      <c r="J6" s="558"/>
      <c r="K6" s="552"/>
    </row>
    <row r="7" spans="1:13" ht="15.75" thickTop="1">
      <c r="A7" s="560"/>
      <c r="B7" s="561"/>
      <c r="C7" s="561"/>
      <c r="D7" s="561"/>
      <c r="E7" s="561"/>
      <c r="F7" s="562"/>
      <c r="G7" s="563" t="s">
        <v>208</v>
      </c>
      <c r="H7" s="564" t="s">
        <v>209</v>
      </c>
      <c r="I7" s="563" t="s">
        <v>210</v>
      </c>
      <c r="J7" s="721" t="s">
        <v>211</v>
      </c>
      <c r="K7" s="565"/>
      <c r="L7" s="721" t="s">
        <v>208</v>
      </c>
    </row>
    <row r="8" spans="1:13">
      <c r="A8" s="566"/>
      <c r="B8" s="722"/>
      <c r="C8" s="722"/>
      <c r="D8" s="722"/>
      <c r="E8" s="722"/>
      <c r="F8" s="567" t="s">
        <v>212</v>
      </c>
      <c r="G8" s="567" t="s">
        <v>213</v>
      </c>
      <c r="H8" s="568" t="s">
        <v>214</v>
      </c>
      <c r="I8" s="567" t="s">
        <v>97</v>
      </c>
      <c r="J8" s="723" t="s">
        <v>215</v>
      </c>
      <c r="K8" s="565"/>
      <c r="L8" s="723" t="s">
        <v>18</v>
      </c>
    </row>
    <row r="9" spans="1:13">
      <c r="A9" s="724" t="s">
        <v>216</v>
      </c>
      <c r="B9" s="722"/>
      <c r="C9" s="722"/>
      <c r="D9" s="722"/>
      <c r="E9" s="722"/>
      <c r="F9" s="569"/>
      <c r="G9" s="570" t="s">
        <v>217</v>
      </c>
      <c r="H9" s="567" t="s">
        <v>218</v>
      </c>
      <c r="I9" s="567" t="s">
        <v>213</v>
      </c>
      <c r="J9" s="723" t="s">
        <v>97</v>
      </c>
      <c r="K9" s="565"/>
      <c r="L9" s="723"/>
    </row>
    <row r="10" spans="1:13">
      <c r="A10" s="571"/>
      <c r="B10" s="572"/>
      <c r="C10" s="573" t="s">
        <v>219</v>
      </c>
      <c r="D10" s="573"/>
      <c r="E10" s="573"/>
      <c r="F10" s="574" t="s">
        <v>220</v>
      </c>
      <c r="G10" s="575"/>
      <c r="H10" s="575"/>
      <c r="I10" s="575"/>
      <c r="J10" s="725"/>
      <c r="K10" s="565"/>
      <c r="L10" s="725"/>
      <c r="M10" s="1205" t="s">
        <v>563</v>
      </c>
    </row>
    <row r="11" spans="1:13">
      <c r="A11" s="576" t="s">
        <v>221</v>
      </c>
      <c r="B11" s="557"/>
      <c r="C11" s="726" t="s">
        <v>222</v>
      </c>
      <c r="D11" s="726"/>
      <c r="E11" s="726"/>
      <c r="F11" s="574" t="s">
        <v>223</v>
      </c>
      <c r="G11" s="577">
        <v>0</v>
      </c>
      <c r="H11" s="577">
        <v>0</v>
      </c>
      <c r="I11" s="577">
        <v>0</v>
      </c>
      <c r="J11" s="727">
        <f>SUM(G11:I11)</f>
        <v>0</v>
      </c>
      <c r="K11" s="565"/>
      <c r="L11" s="1199">
        <v>0</v>
      </c>
      <c r="M11" s="1205" t="s">
        <v>546</v>
      </c>
    </row>
    <row r="12" spans="1:13">
      <c r="A12" s="579" t="s">
        <v>224</v>
      </c>
      <c r="B12" s="580"/>
      <c r="C12" s="572"/>
      <c r="D12" s="572"/>
      <c r="E12" s="572"/>
      <c r="F12" s="581"/>
      <c r="G12" s="582"/>
      <c r="H12" s="582"/>
      <c r="I12" s="582"/>
      <c r="J12" s="728"/>
      <c r="K12" s="565"/>
      <c r="L12" s="728"/>
    </row>
    <row r="13" spans="1:13">
      <c r="A13" s="579"/>
      <c r="B13" s="580" t="s">
        <v>225</v>
      </c>
      <c r="C13" s="572"/>
      <c r="D13" s="572"/>
      <c r="E13" s="572"/>
      <c r="F13" s="583" t="s">
        <v>226</v>
      </c>
      <c r="G13" s="584"/>
      <c r="H13" s="584"/>
      <c r="I13" s="584"/>
      <c r="J13" s="585"/>
      <c r="K13" s="565"/>
      <c r="L13" s="585"/>
    </row>
    <row r="14" spans="1:13">
      <c r="A14" s="634"/>
      <c r="B14" s="635"/>
      <c r="C14" s="572" t="s">
        <v>474</v>
      </c>
      <c r="D14" s="572"/>
      <c r="E14" s="572"/>
      <c r="F14" s="586" t="s">
        <v>227</v>
      </c>
      <c r="G14" s="636">
        <f>'IP Analysis-Cost Report Summary'!H24</f>
        <v>0</v>
      </c>
      <c r="H14" s="637"/>
      <c r="I14" s="637"/>
      <c r="J14" s="638">
        <f t="shared" ref="J14:L18" si="0">SUM(G14:I14)</f>
        <v>0</v>
      </c>
      <c r="K14" s="565"/>
      <c r="L14" s="1200">
        <v>0</v>
      </c>
      <c r="M14" s="543" t="s">
        <v>534</v>
      </c>
    </row>
    <row r="15" spans="1:13">
      <c r="A15" s="634"/>
      <c r="B15" s="635"/>
      <c r="C15" s="572" t="s">
        <v>228</v>
      </c>
      <c r="D15" s="572"/>
      <c r="E15" s="572"/>
      <c r="F15" s="586" t="s">
        <v>227</v>
      </c>
      <c r="G15" s="636">
        <f>'Psych Analysis - Cost Report'!G49</f>
        <v>0</v>
      </c>
      <c r="H15" s="637"/>
      <c r="I15" s="637"/>
      <c r="J15" s="638">
        <f t="shared" si="0"/>
        <v>0</v>
      </c>
      <c r="K15" s="565"/>
      <c r="L15" s="1200">
        <v>0</v>
      </c>
      <c r="M15" s="768" t="s">
        <v>534</v>
      </c>
    </row>
    <row r="16" spans="1:13">
      <c r="A16" s="634"/>
      <c r="B16" s="635"/>
      <c r="C16" s="572" t="s">
        <v>477</v>
      </c>
      <c r="D16" s="572"/>
      <c r="E16" s="572"/>
      <c r="F16" s="586" t="s">
        <v>227</v>
      </c>
      <c r="G16" s="636">
        <f>'IP Analysis-Cost Report Summary'!H60+'OP Analysis-Cost Report Summary'!G47+'Psych Analysis - Cost Report'!G52</f>
        <v>0</v>
      </c>
      <c r="H16" s="636">
        <f>'RHC Computation-Trad &amp; Shared'!C135</f>
        <v>0</v>
      </c>
      <c r="I16" s="637"/>
      <c r="J16" s="638">
        <f t="shared" si="0"/>
        <v>0</v>
      </c>
      <c r="K16" s="565"/>
      <c r="L16" s="1200">
        <f t="shared" si="0"/>
        <v>0</v>
      </c>
      <c r="M16" s="768" t="s">
        <v>534</v>
      </c>
    </row>
    <row r="17" spans="1:13">
      <c r="A17" s="634"/>
      <c r="B17" s="639"/>
      <c r="C17" s="590" t="s">
        <v>475</v>
      </c>
      <c r="D17" s="590"/>
      <c r="E17" s="572"/>
      <c r="F17" s="586" t="s">
        <v>227</v>
      </c>
      <c r="G17" s="636">
        <f ca="1">'OP Analysis-Cost Report Summary'!F45</f>
        <v>0</v>
      </c>
      <c r="H17" s="636">
        <f>'RHC Computation-Trad &amp; Shared'!C137</f>
        <v>0</v>
      </c>
      <c r="I17" s="636">
        <f>'Ambulance Computation'!C18+'Ambulance Computation'!C20</f>
        <v>0</v>
      </c>
      <c r="J17" s="638">
        <f t="shared" ca="1" si="0"/>
        <v>0</v>
      </c>
      <c r="K17" s="565"/>
      <c r="L17" s="1200">
        <f t="shared" ca="1" si="0"/>
        <v>0</v>
      </c>
      <c r="M17" s="768" t="s">
        <v>545</v>
      </c>
    </row>
    <row r="18" spans="1:13">
      <c r="A18" s="634"/>
      <c r="B18" s="639"/>
      <c r="C18" s="590" t="s">
        <v>476</v>
      </c>
      <c r="D18" s="590"/>
      <c r="E18" s="572"/>
      <c r="F18" s="586" t="s">
        <v>227</v>
      </c>
      <c r="G18" s="636">
        <f>-'OP Analysis-Cost Report Summary'!G41</f>
        <v>0</v>
      </c>
      <c r="H18" s="637"/>
      <c r="I18" s="637"/>
      <c r="J18" s="638">
        <f t="shared" si="0"/>
        <v>0</v>
      </c>
      <c r="K18" s="565"/>
      <c r="L18" s="1200">
        <f t="shared" si="0"/>
        <v>0</v>
      </c>
      <c r="M18" s="768" t="s">
        <v>534</v>
      </c>
    </row>
    <row r="19" spans="1:13">
      <c r="A19" s="571"/>
      <c r="B19" s="572"/>
      <c r="C19" s="572"/>
      <c r="D19" s="572"/>
      <c r="E19" s="572"/>
      <c r="F19" s="581"/>
      <c r="G19" s="587"/>
      <c r="H19" s="582"/>
      <c r="I19" s="582"/>
      <c r="J19" s="729"/>
      <c r="K19" s="565"/>
      <c r="L19" s="729"/>
    </row>
    <row r="20" spans="1:13">
      <c r="A20" s="576" t="s">
        <v>230</v>
      </c>
      <c r="B20" s="722"/>
      <c r="C20" s="557" t="s">
        <v>231</v>
      </c>
      <c r="D20" s="722"/>
      <c r="E20" s="722"/>
      <c r="F20" s="592"/>
      <c r="G20" s="578">
        <f ca="1">SUM(G14:G18)</f>
        <v>0</v>
      </c>
      <c r="H20" s="578">
        <f>SUM(H14:H18)</f>
        <v>0</v>
      </c>
      <c r="I20" s="578">
        <f>SUM(I14:I18)</f>
        <v>0</v>
      </c>
      <c r="J20" s="727">
        <f ca="1">SUM(J14:J18)</f>
        <v>0</v>
      </c>
      <c r="K20" s="565"/>
      <c r="L20" s="727">
        <f ca="1">SUM(L14:L18)</f>
        <v>0</v>
      </c>
      <c r="M20" s="543" t="s">
        <v>535</v>
      </c>
    </row>
    <row r="21" spans="1:13">
      <c r="A21" s="571"/>
      <c r="B21" s="572"/>
      <c r="C21" s="572"/>
      <c r="D21" s="572"/>
      <c r="E21" s="572"/>
      <c r="F21" s="581"/>
      <c r="G21" s="593"/>
      <c r="H21" s="593"/>
      <c r="I21" s="593"/>
      <c r="J21" s="730"/>
      <c r="K21" s="565"/>
      <c r="L21" s="730"/>
    </row>
    <row r="22" spans="1:13">
      <c r="A22" s="566"/>
      <c r="B22" s="557" t="s">
        <v>232</v>
      </c>
      <c r="C22" s="591"/>
      <c r="D22" s="591"/>
      <c r="E22" s="591"/>
      <c r="F22" s="583" t="s">
        <v>233</v>
      </c>
      <c r="G22" s="584"/>
      <c r="H22" s="584"/>
      <c r="I22" s="584"/>
      <c r="J22" s="585"/>
      <c r="K22" s="565"/>
      <c r="L22" s="585"/>
    </row>
    <row r="23" spans="1:13">
      <c r="A23" s="571"/>
      <c r="B23" s="580"/>
      <c r="C23" s="572" t="s">
        <v>234</v>
      </c>
      <c r="D23" s="572"/>
      <c r="E23" s="572"/>
      <c r="F23" s="586" t="s">
        <v>235</v>
      </c>
      <c r="G23" s="595">
        <v>0</v>
      </c>
      <c r="H23" s="588"/>
      <c r="I23" s="588"/>
      <c r="J23" s="589">
        <f t="shared" ref="J23:L28" si="1">SUM(G23:I23)</f>
        <v>0</v>
      </c>
      <c r="K23" s="565"/>
      <c r="L23" s="1201">
        <v>0</v>
      </c>
      <c r="M23" s="543" t="s">
        <v>536</v>
      </c>
    </row>
    <row r="24" spans="1:13">
      <c r="A24" s="571"/>
      <c r="B24" s="580"/>
      <c r="C24" s="572" t="s">
        <v>228</v>
      </c>
      <c r="D24" s="572"/>
      <c r="E24" s="572"/>
      <c r="F24" s="586" t="s">
        <v>236</v>
      </c>
      <c r="G24" s="595">
        <v>0</v>
      </c>
      <c r="H24" s="588"/>
      <c r="I24" s="588"/>
      <c r="J24" s="589">
        <f t="shared" si="1"/>
        <v>0</v>
      </c>
      <c r="K24" s="565"/>
      <c r="L24" s="1201">
        <f t="shared" si="1"/>
        <v>0</v>
      </c>
      <c r="M24" s="768" t="s">
        <v>536</v>
      </c>
    </row>
    <row r="25" spans="1:13">
      <c r="A25" s="571"/>
      <c r="B25" s="596"/>
      <c r="C25" s="597" t="s">
        <v>237</v>
      </c>
      <c r="D25" s="597"/>
      <c r="E25" s="597"/>
      <c r="F25" s="598" t="s">
        <v>238</v>
      </c>
      <c r="G25" s="599">
        <v>0</v>
      </c>
      <c r="H25" s="600"/>
      <c r="I25" s="600"/>
      <c r="J25" s="601">
        <f t="shared" si="1"/>
        <v>0</v>
      </c>
      <c r="K25" s="565"/>
      <c r="L25" s="1202">
        <f t="shared" si="1"/>
        <v>0</v>
      </c>
      <c r="M25" s="768" t="s">
        <v>536</v>
      </c>
    </row>
    <row r="26" spans="1:13" ht="23.25">
      <c r="A26" s="571"/>
      <c r="B26" s="596"/>
      <c r="C26" s="597" t="s">
        <v>239</v>
      </c>
      <c r="D26" s="597"/>
      <c r="E26" s="597"/>
      <c r="F26" s="598" t="s">
        <v>240</v>
      </c>
      <c r="G26" s="599">
        <v>0</v>
      </c>
      <c r="H26" s="600"/>
      <c r="I26" s="599">
        <v>0</v>
      </c>
      <c r="J26" s="601">
        <f t="shared" si="1"/>
        <v>0</v>
      </c>
      <c r="K26" s="565"/>
      <c r="L26" s="1202">
        <f t="shared" si="1"/>
        <v>0</v>
      </c>
      <c r="M26" s="768" t="s">
        <v>536</v>
      </c>
    </row>
    <row r="27" spans="1:13">
      <c r="A27" s="571"/>
      <c r="B27" s="580"/>
      <c r="C27" s="572" t="s">
        <v>241</v>
      </c>
      <c r="D27" s="572"/>
      <c r="E27" s="572"/>
      <c r="F27" s="586" t="s">
        <v>242</v>
      </c>
      <c r="G27" s="600"/>
      <c r="H27" s="595">
        <v>0</v>
      </c>
      <c r="I27" s="588"/>
      <c r="J27" s="589">
        <f t="shared" si="1"/>
        <v>0</v>
      </c>
      <c r="K27" s="565"/>
      <c r="L27" s="585"/>
      <c r="M27" s="768" t="s">
        <v>541</v>
      </c>
    </row>
    <row r="28" spans="1:13">
      <c r="A28" s="571"/>
      <c r="B28" s="580"/>
      <c r="C28" s="572" t="s">
        <v>229</v>
      </c>
      <c r="D28" s="572"/>
      <c r="E28" s="572"/>
      <c r="F28" s="586" t="s">
        <v>227</v>
      </c>
      <c r="G28" s="587">
        <f>IF(SUMIF('Medicare Fee for Service'!A11:A53,540,'Medicare Fee for Service'!H11:H53)&gt;0,'Medicare Fee for Service'!N54-I26,'Medicare Fee for Service'!N54)</f>
        <v>0</v>
      </c>
      <c r="H28" s="600"/>
      <c r="I28" s="600"/>
      <c r="J28" s="727">
        <f t="shared" si="1"/>
        <v>0</v>
      </c>
      <c r="K28" s="565"/>
      <c r="L28" s="1199">
        <f t="shared" si="1"/>
        <v>0</v>
      </c>
      <c r="M28" s="768" t="s">
        <v>536</v>
      </c>
    </row>
    <row r="29" spans="1:13">
      <c r="A29" s="571"/>
      <c r="B29" s="580"/>
      <c r="C29" s="572"/>
      <c r="D29" s="602"/>
      <c r="E29" s="602"/>
      <c r="F29" s="581"/>
      <c r="G29" s="587"/>
      <c r="H29" s="582"/>
      <c r="I29" s="582"/>
      <c r="J29" s="729"/>
      <c r="K29" s="565"/>
      <c r="L29" s="729"/>
    </row>
    <row r="30" spans="1:13">
      <c r="A30" s="576" t="s">
        <v>243</v>
      </c>
      <c r="B30" s="557"/>
      <c r="C30" s="557" t="s">
        <v>244</v>
      </c>
      <c r="D30" s="591"/>
      <c r="E30" s="591"/>
      <c r="F30" s="592"/>
      <c r="G30" s="578">
        <f>SUM(G23:G29)</f>
        <v>0</v>
      </c>
      <c r="H30" s="578">
        <f>SUM(H23:H29)</f>
        <v>0</v>
      </c>
      <c r="I30" s="578">
        <f>SUM(I23:I29)</f>
        <v>0</v>
      </c>
      <c r="J30" s="727">
        <f>SUM(J23:J29)</f>
        <v>0</v>
      </c>
      <c r="K30" s="565"/>
      <c r="L30" s="727">
        <f>SUM(L23:L29)</f>
        <v>0</v>
      </c>
      <c r="M30" s="543" t="s">
        <v>537</v>
      </c>
    </row>
    <row r="31" spans="1:13">
      <c r="A31" s="571"/>
      <c r="B31" s="580"/>
      <c r="C31" s="572"/>
      <c r="D31" s="572"/>
      <c r="E31" s="572"/>
      <c r="F31" s="586"/>
      <c r="G31" s="582"/>
      <c r="H31" s="582"/>
      <c r="I31" s="582"/>
      <c r="J31" s="729"/>
      <c r="K31" s="565"/>
      <c r="L31" s="729"/>
    </row>
    <row r="32" spans="1:13">
      <c r="A32" s="576" t="s">
        <v>245</v>
      </c>
      <c r="B32" s="557" t="s">
        <v>246</v>
      </c>
      <c r="C32" s="591"/>
      <c r="D32" s="591"/>
      <c r="E32" s="591"/>
      <c r="F32" s="574" t="s">
        <v>247</v>
      </c>
      <c r="G32" s="577">
        <v>0</v>
      </c>
      <c r="H32" s="577">
        <v>0</v>
      </c>
      <c r="I32" s="577">
        <v>0</v>
      </c>
      <c r="J32" s="727">
        <f>SUM(G32:I32)</f>
        <v>0</v>
      </c>
      <c r="K32" s="565"/>
      <c r="L32" s="1199">
        <v>0</v>
      </c>
      <c r="M32" s="543" t="s">
        <v>538</v>
      </c>
    </row>
    <row r="33" spans="1:13">
      <c r="A33" s="571"/>
      <c r="B33" s="580"/>
      <c r="C33" s="572"/>
      <c r="D33" s="572"/>
      <c r="E33" s="572"/>
      <c r="F33" s="586"/>
      <c r="G33" s="603"/>
      <c r="H33" s="582"/>
      <c r="I33" s="582"/>
      <c r="J33" s="729"/>
      <c r="K33" s="565"/>
      <c r="L33" s="729"/>
    </row>
    <row r="34" spans="1:13">
      <c r="A34" s="576" t="s">
        <v>248</v>
      </c>
      <c r="B34" s="557" t="s">
        <v>249</v>
      </c>
      <c r="C34" s="591"/>
      <c r="D34" s="591"/>
      <c r="E34" s="591"/>
      <c r="F34" s="574" t="s">
        <v>247</v>
      </c>
      <c r="G34" s="578">
        <f>SUM('Summary cost &amp; pymt per CMS '!B31:D31)</f>
        <v>0</v>
      </c>
      <c r="H34" s="578">
        <f>+'Summary cost &amp; pymt per CMS '!E31</f>
        <v>0</v>
      </c>
      <c r="I34" s="578">
        <f>+'Summary cost &amp; pymt per CMS '!F31</f>
        <v>0</v>
      </c>
      <c r="J34" s="727">
        <f>SUM(G34:I34)</f>
        <v>0</v>
      </c>
      <c r="K34" s="565"/>
      <c r="L34" s="1199">
        <v>0</v>
      </c>
      <c r="M34" s="768" t="s">
        <v>538</v>
      </c>
    </row>
    <row r="35" spans="1:13">
      <c r="A35" s="571"/>
      <c r="B35" s="580"/>
      <c r="C35" s="572"/>
      <c r="D35" s="572"/>
      <c r="E35" s="572"/>
      <c r="F35" s="586"/>
      <c r="G35" s="582"/>
      <c r="H35" s="582"/>
      <c r="I35" s="582"/>
      <c r="J35" s="728"/>
      <c r="K35" s="565"/>
      <c r="L35" s="728"/>
    </row>
    <row r="36" spans="1:13">
      <c r="A36" s="576" t="s">
        <v>250</v>
      </c>
      <c r="B36" s="557" t="s">
        <v>251</v>
      </c>
      <c r="C36" s="722"/>
      <c r="D36" s="722"/>
      <c r="E36" s="722"/>
      <c r="F36" s="574"/>
      <c r="G36" s="604"/>
      <c r="H36" s="604"/>
      <c r="I36" s="604"/>
      <c r="J36" s="731"/>
      <c r="K36" s="565"/>
      <c r="L36" s="731"/>
    </row>
    <row r="37" spans="1:13">
      <c r="A37" s="566"/>
      <c r="B37" s="557" t="s">
        <v>252</v>
      </c>
      <c r="C37" s="722"/>
      <c r="D37" s="722"/>
      <c r="E37" s="722"/>
      <c r="F37" s="574"/>
      <c r="G37" s="604"/>
      <c r="H37" s="604"/>
      <c r="I37" s="604"/>
      <c r="J37" s="731"/>
      <c r="K37" s="565"/>
      <c r="L37" s="731"/>
    </row>
    <row r="38" spans="1:13">
      <c r="A38" s="566"/>
      <c r="B38" s="557" t="s">
        <v>253</v>
      </c>
      <c r="C38" s="722"/>
      <c r="D38" s="722"/>
      <c r="E38" s="722"/>
      <c r="F38" s="605"/>
      <c r="G38" s="604"/>
      <c r="H38" s="604"/>
      <c r="I38" s="604"/>
      <c r="J38" s="731"/>
      <c r="K38" s="565"/>
      <c r="L38" s="731"/>
    </row>
    <row r="39" spans="1:13">
      <c r="A39" s="566"/>
      <c r="B39" s="557"/>
      <c r="C39" s="722" t="s">
        <v>254</v>
      </c>
      <c r="D39" s="722"/>
      <c r="E39" s="722"/>
      <c r="F39" s="606" t="s">
        <v>238</v>
      </c>
      <c r="G39" s="577">
        <v>0</v>
      </c>
      <c r="H39" s="607"/>
      <c r="I39" s="607"/>
      <c r="J39" s="727">
        <f>SUM(G39:I39)</f>
        <v>0</v>
      </c>
      <c r="K39" s="565"/>
      <c r="L39" s="1199">
        <f>SUM(I39:K39)</f>
        <v>0</v>
      </c>
      <c r="M39" s="768" t="s">
        <v>538</v>
      </c>
    </row>
    <row r="40" spans="1:13">
      <c r="A40" s="566"/>
      <c r="B40" s="557"/>
      <c r="C40" s="722" t="s">
        <v>255</v>
      </c>
      <c r="D40" s="722"/>
      <c r="E40" s="722"/>
      <c r="F40" s="574" t="s">
        <v>238</v>
      </c>
      <c r="G40" s="577">
        <v>0</v>
      </c>
      <c r="H40" s="607"/>
      <c r="I40" s="607"/>
      <c r="J40" s="727">
        <f>SUM(G40:I40)</f>
        <v>0</v>
      </c>
      <c r="K40" s="565"/>
      <c r="L40" s="1199">
        <f>SUM(I40:K40)</f>
        <v>0</v>
      </c>
      <c r="M40" s="768" t="s">
        <v>538</v>
      </c>
    </row>
    <row r="41" spans="1:13">
      <c r="A41" s="566"/>
      <c r="B41" s="557"/>
      <c r="C41" s="722" t="s">
        <v>256</v>
      </c>
      <c r="D41" s="722"/>
      <c r="E41" s="722"/>
      <c r="F41" s="574" t="s">
        <v>238</v>
      </c>
      <c r="G41" s="608">
        <v>0</v>
      </c>
      <c r="H41" s="609"/>
      <c r="I41" s="608">
        <v>0</v>
      </c>
      <c r="J41" s="610">
        <f>SUM(G41:I41)</f>
        <v>0</v>
      </c>
      <c r="K41" s="565"/>
      <c r="L41" s="1203">
        <f>SUM(I41:K41)</f>
        <v>0</v>
      </c>
      <c r="M41" s="768" t="s">
        <v>538</v>
      </c>
    </row>
    <row r="42" spans="1:13">
      <c r="A42" s="566"/>
      <c r="B42" s="722"/>
      <c r="C42" s="722"/>
      <c r="D42" s="732" t="s">
        <v>257</v>
      </c>
      <c r="E42" s="722"/>
      <c r="F42" s="592"/>
      <c r="G42" s="578">
        <f>SUM(G39:G41)</f>
        <v>0</v>
      </c>
      <c r="H42" s="607"/>
      <c r="I42" s="578">
        <f>SUM(I39:I41)</f>
        <v>0</v>
      </c>
      <c r="J42" s="727">
        <f>SUM(J39:J41)</f>
        <v>0</v>
      </c>
      <c r="K42" s="565"/>
      <c r="L42" s="727">
        <f>SUM(L39:L41)</f>
        <v>0</v>
      </c>
    </row>
    <row r="43" spans="1:13">
      <c r="A43" s="571"/>
      <c r="B43" s="572"/>
      <c r="C43" s="572"/>
      <c r="D43" s="572"/>
      <c r="E43" s="572"/>
      <c r="F43" s="581"/>
      <c r="G43" s="587"/>
      <c r="H43" s="582"/>
      <c r="I43" s="587"/>
      <c r="J43" s="729"/>
      <c r="K43" s="565"/>
      <c r="L43" s="729"/>
    </row>
    <row r="44" spans="1:13" ht="15.75" thickBot="1">
      <c r="A44" s="733" t="s">
        <v>258</v>
      </c>
      <c r="B44" s="734"/>
      <c r="C44" s="734"/>
      <c r="D44" s="734"/>
      <c r="E44" s="734"/>
      <c r="F44" s="735"/>
      <c r="G44" s="736">
        <f ca="1">G11-(G20+G30+G32+G34+G42)</f>
        <v>0</v>
      </c>
      <c r="H44" s="736">
        <f>H11-(H20+H30+H32+H34+H42)</f>
        <v>0</v>
      </c>
      <c r="I44" s="736">
        <f>I11-(I20+I30+I32+I34+I42)</f>
        <v>0</v>
      </c>
      <c r="J44" s="737">
        <f ca="1">J11-(J20+J30+J32+J34+J42)</f>
        <v>0</v>
      </c>
      <c r="K44" s="565"/>
      <c r="L44" s="737">
        <f ca="1">L11-(L20+L30+L32+L34+L42)</f>
        <v>0</v>
      </c>
      <c r="M44" s="543" t="s">
        <v>539</v>
      </c>
    </row>
    <row r="45" spans="1:13" ht="15.75" thickTop="1">
      <c r="A45" s="611"/>
      <c r="B45" s="611"/>
      <c r="C45" s="611"/>
      <c r="D45" s="611"/>
      <c r="E45" s="611"/>
      <c r="F45" s="611"/>
      <c r="G45" s="611"/>
      <c r="H45" s="611"/>
      <c r="I45" s="611"/>
      <c r="J45" s="611"/>
      <c r="K45" s="552"/>
    </row>
    <row r="46" spans="1:13">
      <c r="A46" s="555" t="s">
        <v>259</v>
      </c>
      <c r="B46" s="558"/>
      <c r="C46" s="612">
        <f>'Summary cost &amp; pymt per CMS '!A39</f>
        <v>0</v>
      </c>
      <c r="D46" s="612"/>
      <c r="E46" s="612"/>
      <c r="F46" s="613" t="s">
        <v>260</v>
      </c>
      <c r="G46" s="614">
        <f>'Summary cost &amp; pymt per CMS '!D39</f>
        <v>0</v>
      </c>
      <c r="H46" s="613" t="s">
        <v>261</v>
      </c>
      <c r="I46" s="965" t="str">
        <f>'Summary cost &amp; pymt per CMS '!G39</f>
        <v xml:space="preserve"> </v>
      </c>
      <c r="J46" s="612"/>
      <c r="K46" s="552"/>
      <c r="L46" s="1204" t="e">
        <f ca="1">ROUND(L44/L11,4)</f>
        <v>#DIV/0!</v>
      </c>
    </row>
    <row r="47" spans="1:13">
      <c r="A47" s="552"/>
      <c r="B47" s="558"/>
      <c r="C47" s="602"/>
      <c r="D47" s="602"/>
      <c r="E47" s="602"/>
      <c r="F47" s="615"/>
      <c r="G47" s="558"/>
      <c r="H47" s="615"/>
      <c r="I47" s="602"/>
      <c r="J47" s="602"/>
      <c r="K47" s="552"/>
    </row>
    <row r="48" spans="1:13">
      <c r="A48" s="81" t="s">
        <v>76</v>
      </c>
      <c r="B48" s="81"/>
      <c r="C48" s="81"/>
      <c r="D48" s="81"/>
      <c r="E48" s="81"/>
      <c r="F48" s="615"/>
      <c r="G48" s="558"/>
      <c r="H48" s="615"/>
      <c r="I48" s="615"/>
      <c r="J48" s="615"/>
      <c r="K48" s="552"/>
    </row>
    <row r="49" spans="1:11" ht="47.25" customHeight="1">
      <c r="A49" s="1232" t="s">
        <v>562</v>
      </c>
      <c r="B49" s="1232"/>
      <c r="C49" s="1232"/>
      <c r="D49" s="1232"/>
      <c r="E49" s="1232"/>
      <c r="F49" s="1232"/>
      <c r="G49" s="1232"/>
      <c r="H49" s="1232"/>
      <c r="I49" s="1232"/>
      <c r="J49" s="1232"/>
      <c r="K49" s="552"/>
    </row>
    <row r="50" spans="1:11">
      <c r="A50" s="555"/>
      <c r="B50" s="558"/>
      <c r="C50" s="558"/>
      <c r="D50" s="558"/>
      <c r="E50" s="558"/>
      <c r="F50" s="558"/>
      <c r="G50" s="558"/>
      <c r="H50" s="558"/>
      <c r="I50" s="558"/>
      <c r="J50" s="558"/>
      <c r="K50" s="552"/>
    </row>
    <row r="51" spans="1:11">
      <c r="A51" s="616"/>
      <c r="B51" s="612"/>
      <c r="C51" s="612"/>
      <c r="D51" s="612"/>
      <c r="E51" s="617"/>
      <c r="F51" s="594"/>
      <c r="G51" s="618"/>
      <c r="H51" s="612"/>
      <c r="I51" s="558"/>
      <c r="J51" s="619"/>
      <c r="K51" s="552"/>
    </row>
    <row r="52" spans="1:11">
      <c r="A52" s="580" t="s">
        <v>80</v>
      </c>
      <c r="B52" s="602"/>
      <c r="C52" s="602"/>
      <c r="D52" s="580"/>
      <c r="E52" s="558"/>
      <c r="F52" s="557"/>
      <c r="G52" s="580" t="s">
        <v>79</v>
      </c>
      <c r="H52" s="602"/>
      <c r="I52" s="558"/>
      <c r="J52" s="580" t="s">
        <v>77</v>
      </c>
      <c r="K52" s="552"/>
    </row>
    <row r="53" spans="1:11">
      <c r="A53" s="555"/>
      <c r="B53" s="552"/>
      <c r="C53" s="552"/>
      <c r="D53" s="552"/>
      <c r="E53" s="552"/>
      <c r="F53" s="552"/>
      <c r="G53" s="552"/>
      <c r="H53" s="552"/>
      <c r="I53" s="552"/>
      <c r="J53" s="552"/>
      <c r="K53" s="558"/>
    </row>
    <row r="54" spans="1:11">
      <c r="A54" s="620"/>
      <c r="B54" s="621"/>
      <c r="C54" s="621"/>
      <c r="D54" s="621"/>
      <c r="E54" s="621"/>
      <c r="F54" s="555"/>
      <c r="G54" s="620"/>
      <c r="H54" s="621"/>
      <c r="I54" s="555"/>
      <c r="J54" s="555"/>
      <c r="K54" s="558"/>
    </row>
    <row r="55" spans="1:11">
      <c r="A55" s="136" t="s">
        <v>78</v>
      </c>
      <c r="G55" s="136" t="s">
        <v>262</v>
      </c>
    </row>
    <row r="65" spans="5:5">
      <c r="E65" s="555"/>
    </row>
  </sheetData>
  <mergeCells count="4">
    <mergeCell ref="E3:G3"/>
    <mergeCell ref="E4:G4"/>
    <mergeCell ref="E5:G5"/>
    <mergeCell ref="A49:J49"/>
  </mergeCells>
  <printOptions horizontalCentered="1"/>
  <pageMargins left="0.25" right="0.25" top="0.5" bottom="0.5" header="0.3" footer="0.3"/>
  <pageSetup scale="72" orientation="landscape" r:id="rId1"/>
  <headerFooter>
    <oddFooter>&amp;L&amp;F/&amp;A&amp;R&amp;P/&amp;N
Rev. 07/08/2015</oddFooter>
  </headerFooter>
  <rowBreaks count="1" manualBreakCount="1">
    <brk id="30" max="9" man="1"/>
  </rowBreaks>
  <colBreaks count="1" manualBreakCount="1">
    <brk id="10" max="4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workbookViewId="0"/>
  </sheetViews>
  <sheetFormatPr defaultRowHeight="15"/>
  <cols>
    <col min="1" max="1" width="18.5703125" customWidth="1"/>
    <col min="2" max="2" width="34.85546875" bestFit="1" customWidth="1"/>
    <col min="3" max="4" width="16.85546875" customWidth="1"/>
  </cols>
  <sheetData>
    <row r="1" spans="1:4" ht="15.75">
      <c r="A1" s="101" t="s">
        <v>8</v>
      </c>
      <c r="B1" s="103" t="str">
        <f>'Summary cost &amp; pymt per CMS '!B3:G3</f>
        <v>Hospital Name</v>
      </c>
      <c r="C1" s="144"/>
      <c r="D1" s="210"/>
    </row>
    <row r="2" spans="1:4" ht="15.75">
      <c r="A2" s="101" t="s">
        <v>9</v>
      </c>
      <c r="B2" s="124" t="str">
        <f>'Summary cost &amp; pymt per CMS '!B4:G4</f>
        <v>7 digit Medicaid #</v>
      </c>
      <c r="C2" s="100"/>
      <c r="D2" s="153"/>
    </row>
    <row r="3" spans="1:4" ht="15.75">
      <c r="A3" s="101" t="s">
        <v>163</v>
      </c>
      <c r="B3" s="427" t="s">
        <v>195</v>
      </c>
      <c r="C3" s="428" t="s">
        <v>164</v>
      </c>
      <c r="D3" s="427" t="s">
        <v>195</v>
      </c>
    </row>
    <row r="4" spans="1:4">
      <c r="A4" s="93"/>
      <c r="B4" s="93"/>
      <c r="C4" s="529"/>
      <c r="D4" s="529"/>
    </row>
    <row r="5" spans="1:4">
      <c r="A5" s="136"/>
      <c r="B5" s="136"/>
      <c r="C5" s="529"/>
      <c r="D5" s="529"/>
    </row>
    <row r="6" spans="1:4">
      <c r="C6" s="973" t="s">
        <v>1</v>
      </c>
      <c r="D6" s="973" t="s">
        <v>2</v>
      </c>
    </row>
    <row r="7" spans="1:4" ht="24.75">
      <c r="A7" s="376" t="s">
        <v>24</v>
      </c>
      <c r="B7" s="479" t="s">
        <v>25</v>
      </c>
      <c r="C7" s="51" t="s">
        <v>160</v>
      </c>
    </row>
    <row r="8" spans="1:4">
      <c r="A8" s="150">
        <v>30</v>
      </c>
      <c r="B8" s="720" t="s">
        <v>29</v>
      </c>
      <c r="C8" s="1017">
        <v>0</v>
      </c>
    </row>
    <row r="9" spans="1:4">
      <c r="A9" s="150">
        <v>31</v>
      </c>
      <c r="B9" s="720" t="s">
        <v>101</v>
      </c>
      <c r="C9" s="1017">
        <v>0</v>
      </c>
    </row>
    <row r="10" spans="1:4" s="768" customFormat="1">
      <c r="A10" s="150">
        <v>40</v>
      </c>
      <c r="B10" s="720" t="s">
        <v>448</v>
      </c>
      <c r="C10" s="1017">
        <v>0</v>
      </c>
    </row>
    <row r="11" spans="1:4">
      <c r="A11" s="150">
        <v>43</v>
      </c>
      <c r="B11" s="720" t="s">
        <v>20</v>
      </c>
      <c r="C11" s="1017">
        <v>0</v>
      </c>
    </row>
    <row r="12" spans="1:4">
      <c r="A12" s="150">
        <v>31.01</v>
      </c>
      <c r="B12" s="720" t="s">
        <v>121</v>
      </c>
      <c r="C12" s="1017">
        <v>0</v>
      </c>
    </row>
    <row r="13" spans="1:4">
      <c r="A13" s="150">
        <v>31.02</v>
      </c>
      <c r="B13" s="720" t="s">
        <v>122</v>
      </c>
      <c r="C13" s="1017">
        <v>0</v>
      </c>
    </row>
    <row r="14" spans="1:4">
      <c r="A14" s="150">
        <v>44</v>
      </c>
      <c r="B14" s="720" t="s">
        <v>102</v>
      </c>
      <c r="C14" s="1017">
        <v>0</v>
      </c>
    </row>
    <row r="15" spans="1:4">
      <c r="A15" s="150">
        <v>45</v>
      </c>
      <c r="B15" s="720" t="s">
        <v>103</v>
      </c>
      <c r="C15" s="1017">
        <v>0</v>
      </c>
    </row>
    <row r="16" spans="1:4">
      <c r="A16" s="150">
        <v>46</v>
      </c>
      <c r="B16" s="720" t="s">
        <v>104</v>
      </c>
      <c r="C16" s="1017">
        <v>0</v>
      </c>
    </row>
    <row r="17" spans="1:4">
      <c r="A17" s="150">
        <v>47</v>
      </c>
      <c r="B17" s="720" t="s">
        <v>105</v>
      </c>
      <c r="C17" s="1018">
        <v>0</v>
      </c>
    </row>
    <row r="18" spans="1:4">
      <c r="A18" s="42"/>
      <c r="B18" s="31"/>
      <c r="C18" s="53"/>
    </row>
    <row r="19" spans="1:4">
      <c r="A19" s="622"/>
      <c r="B19" s="623"/>
      <c r="C19" s="626" t="s">
        <v>159</v>
      </c>
      <c r="D19" s="375" t="s">
        <v>53</v>
      </c>
    </row>
    <row r="20" spans="1:4">
      <c r="A20" s="55" t="s">
        <v>106</v>
      </c>
      <c r="B20" s="30" t="s">
        <v>126</v>
      </c>
      <c r="C20" s="368">
        <v>0</v>
      </c>
      <c r="D20" s="368">
        <v>0</v>
      </c>
    </row>
    <row r="21" spans="1:4">
      <c r="A21" s="150">
        <v>50</v>
      </c>
      <c r="B21" s="720" t="s">
        <v>46</v>
      </c>
      <c r="C21" s="368">
        <v>0</v>
      </c>
      <c r="D21" s="368">
        <v>0</v>
      </c>
    </row>
    <row r="22" spans="1:4">
      <c r="A22" s="150">
        <v>51</v>
      </c>
      <c r="B22" s="720" t="s">
        <v>47</v>
      </c>
      <c r="C22" s="368">
        <v>0</v>
      </c>
      <c r="D22" s="368">
        <v>0</v>
      </c>
    </row>
    <row r="23" spans="1:4">
      <c r="A23" s="150">
        <v>52</v>
      </c>
      <c r="B23" s="720" t="s">
        <v>112</v>
      </c>
      <c r="C23" s="368">
        <v>0</v>
      </c>
      <c r="D23" s="368">
        <v>0</v>
      </c>
    </row>
    <row r="24" spans="1:4">
      <c r="A24" s="150">
        <v>53</v>
      </c>
      <c r="B24" s="720" t="s">
        <v>48</v>
      </c>
      <c r="C24" s="368">
        <v>0</v>
      </c>
      <c r="D24" s="368">
        <v>0</v>
      </c>
    </row>
    <row r="25" spans="1:4">
      <c r="A25" s="150">
        <v>54</v>
      </c>
      <c r="B25" s="720" t="s">
        <v>31</v>
      </c>
      <c r="C25" s="368">
        <v>0</v>
      </c>
      <c r="D25" s="368">
        <v>0</v>
      </c>
    </row>
    <row r="26" spans="1:4">
      <c r="A26" s="150">
        <v>55</v>
      </c>
      <c r="B26" s="720" t="s">
        <v>107</v>
      </c>
      <c r="C26" s="368">
        <v>0</v>
      </c>
      <c r="D26" s="368">
        <v>0</v>
      </c>
    </row>
    <row r="27" spans="1:4">
      <c r="A27" s="150">
        <v>56</v>
      </c>
      <c r="B27" s="720" t="s">
        <v>49</v>
      </c>
      <c r="C27" s="368">
        <v>0</v>
      </c>
      <c r="D27" s="368">
        <v>0</v>
      </c>
    </row>
    <row r="28" spans="1:4">
      <c r="A28" s="150">
        <v>57</v>
      </c>
      <c r="B28" s="720" t="s">
        <v>113</v>
      </c>
      <c r="C28" s="368">
        <v>0</v>
      </c>
      <c r="D28" s="368">
        <v>0</v>
      </c>
    </row>
    <row r="29" spans="1:4">
      <c r="A29" s="150">
        <v>58</v>
      </c>
      <c r="B29" s="720" t="s">
        <v>114</v>
      </c>
      <c r="C29" s="368">
        <v>0</v>
      </c>
      <c r="D29" s="368">
        <v>0</v>
      </c>
    </row>
    <row r="30" spans="1:4">
      <c r="A30" s="150">
        <v>59</v>
      </c>
      <c r="B30" s="720" t="s">
        <v>108</v>
      </c>
      <c r="C30" s="368">
        <v>0</v>
      </c>
      <c r="D30" s="368">
        <v>0</v>
      </c>
    </row>
    <row r="31" spans="1:4">
      <c r="A31" s="150">
        <v>60</v>
      </c>
      <c r="B31" s="720" t="s">
        <v>32</v>
      </c>
      <c r="C31" s="368">
        <v>0</v>
      </c>
      <c r="D31" s="368">
        <v>0</v>
      </c>
    </row>
    <row r="32" spans="1:4">
      <c r="A32" s="150">
        <v>62</v>
      </c>
      <c r="B32" s="720" t="s">
        <v>118</v>
      </c>
      <c r="C32" s="368">
        <v>0</v>
      </c>
      <c r="D32" s="368">
        <v>0</v>
      </c>
    </row>
    <row r="33" spans="1:4">
      <c r="A33" s="150">
        <v>63</v>
      </c>
      <c r="B33" s="720" t="s">
        <v>115</v>
      </c>
      <c r="C33" s="368">
        <v>0</v>
      </c>
      <c r="D33" s="368">
        <v>0</v>
      </c>
    </row>
    <row r="34" spans="1:4">
      <c r="A34" s="150">
        <v>64</v>
      </c>
      <c r="B34" s="720" t="s">
        <v>33</v>
      </c>
      <c r="C34" s="368">
        <v>0</v>
      </c>
      <c r="D34" s="368">
        <v>0</v>
      </c>
    </row>
    <row r="35" spans="1:4">
      <c r="A35" s="150">
        <v>65</v>
      </c>
      <c r="B35" s="720" t="s">
        <v>34</v>
      </c>
      <c r="C35" s="368">
        <v>0</v>
      </c>
      <c r="D35" s="368">
        <v>0</v>
      </c>
    </row>
    <row r="36" spans="1:4">
      <c r="A36" s="150">
        <v>66</v>
      </c>
      <c r="B36" s="720" t="s">
        <v>35</v>
      </c>
      <c r="C36" s="368">
        <v>0</v>
      </c>
      <c r="D36" s="368">
        <v>0</v>
      </c>
    </row>
    <row r="37" spans="1:4">
      <c r="A37" s="150">
        <v>67</v>
      </c>
      <c r="B37" s="720" t="s">
        <v>50</v>
      </c>
      <c r="C37" s="368">
        <v>0</v>
      </c>
      <c r="D37" s="368">
        <v>0</v>
      </c>
    </row>
    <row r="38" spans="1:4">
      <c r="A38" s="150">
        <v>68</v>
      </c>
      <c r="B38" s="720" t="s">
        <v>109</v>
      </c>
      <c r="C38" s="368">
        <v>0</v>
      </c>
      <c r="D38" s="368">
        <v>0</v>
      </c>
    </row>
    <row r="39" spans="1:4">
      <c r="A39" s="150">
        <v>69</v>
      </c>
      <c r="B39" s="720" t="s">
        <v>36</v>
      </c>
      <c r="C39" s="368">
        <v>0</v>
      </c>
      <c r="D39" s="368">
        <v>0</v>
      </c>
    </row>
    <row r="40" spans="1:4">
      <c r="A40" s="150">
        <v>70</v>
      </c>
      <c r="B40" s="720" t="s">
        <v>51</v>
      </c>
      <c r="C40" s="368">
        <v>0</v>
      </c>
      <c r="D40" s="368">
        <v>0</v>
      </c>
    </row>
    <row r="41" spans="1:4">
      <c r="A41" s="150">
        <v>71</v>
      </c>
      <c r="B41" s="720" t="s">
        <v>116</v>
      </c>
      <c r="C41" s="368">
        <v>0</v>
      </c>
      <c r="D41" s="368">
        <v>0</v>
      </c>
    </row>
    <row r="42" spans="1:4">
      <c r="A42" s="150">
        <v>72</v>
      </c>
      <c r="B42" s="631" t="s">
        <v>117</v>
      </c>
      <c r="C42" s="368">
        <v>0</v>
      </c>
      <c r="D42" s="368">
        <v>0</v>
      </c>
    </row>
    <row r="43" spans="1:4">
      <c r="A43" s="150">
        <v>73</v>
      </c>
      <c r="B43" s="631" t="s">
        <v>120</v>
      </c>
      <c r="C43" s="368">
        <v>0</v>
      </c>
      <c r="D43" s="368">
        <v>0</v>
      </c>
    </row>
    <row r="44" spans="1:4">
      <c r="A44" s="150">
        <v>74</v>
      </c>
      <c r="B44" s="631" t="s">
        <v>52</v>
      </c>
      <c r="C44" s="368">
        <v>0</v>
      </c>
      <c r="D44" s="368">
        <v>0</v>
      </c>
    </row>
    <row r="45" spans="1:4" s="768" customFormat="1">
      <c r="A45" s="150">
        <v>75</v>
      </c>
      <c r="B45" s="631" t="s">
        <v>465</v>
      </c>
      <c r="C45" s="368">
        <v>0</v>
      </c>
      <c r="D45" s="368">
        <v>0</v>
      </c>
    </row>
    <row r="46" spans="1:4">
      <c r="A46" s="150">
        <v>90</v>
      </c>
      <c r="B46" s="631" t="s">
        <v>59</v>
      </c>
      <c r="C46" s="368">
        <v>0</v>
      </c>
      <c r="D46" s="368">
        <v>0</v>
      </c>
    </row>
    <row r="47" spans="1:4">
      <c r="A47" s="150">
        <v>91</v>
      </c>
      <c r="B47" s="631" t="s">
        <v>37</v>
      </c>
      <c r="C47" s="368">
        <v>0</v>
      </c>
      <c r="D47" s="368">
        <v>0</v>
      </c>
    </row>
    <row r="48" spans="1:4">
      <c r="A48" s="150">
        <v>92</v>
      </c>
      <c r="B48" s="631" t="s">
        <v>38</v>
      </c>
      <c r="C48" s="368">
        <v>0</v>
      </c>
      <c r="D48" s="368">
        <v>0</v>
      </c>
    </row>
    <row r="49" spans="1:4">
      <c r="A49" s="150">
        <v>95</v>
      </c>
      <c r="B49" s="720" t="s">
        <v>97</v>
      </c>
      <c r="C49" s="368">
        <v>0</v>
      </c>
      <c r="D49" s="368">
        <v>0</v>
      </c>
    </row>
  </sheetData>
  <pageMargins left="0.7" right="0.7" top="0.75" bottom="0.75" header="0.3" footer="0.3"/>
  <pageSetup scale="94" orientation="portrait" r:id="rId1"/>
  <headerFooter>
    <oddFooter>&amp;L&amp;F / &amp;A, &amp;P / &amp;N&amp;RRev. 07/08/2015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workbookViewId="0"/>
  </sheetViews>
  <sheetFormatPr defaultColWidth="9.140625" defaultRowHeight="15"/>
  <cols>
    <col min="1" max="1" width="18.5703125" style="768" customWidth="1"/>
    <col min="2" max="4" width="17.7109375" style="768" customWidth="1"/>
    <col min="5" max="16384" width="9.140625" style="768"/>
  </cols>
  <sheetData>
    <row r="1" spans="1:4" ht="15.75">
      <c r="A1" s="101" t="s">
        <v>8</v>
      </c>
      <c r="B1" s="103" t="str">
        <f>'Summary cost &amp; pymt per CMS '!B3:G3</f>
        <v>Hospital Name</v>
      </c>
      <c r="C1" s="144"/>
      <c r="D1" s="210"/>
    </row>
    <row r="2" spans="1:4" ht="15.75">
      <c r="A2" s="101" t="s">
        <v>9</v>
      </c>
      <c r="B2" s="124" t="str">
        <f>'Summary cost &amp; pymt per CMS '!B4:G4</f>
        <v>7 digit Medicaid #</v>
      </c>
      <c r="C2" s="100"/>
      <c r="D2" s="153"/>
    </row>
    <row r="3" spans="1:4" ht="15.75">
      <c r="A3" s="101" t="s">
        <v>163</v>
      </c>
      <c r="B3" s="427" t="s">
        <v>195</v>
      </c>
      <c r="C3" s="428" t="s">
        <v>164</v>
      </c>
      <c r="D3" s="427" t="s">
        <v>195</v>
      </c>
    </row>
    <row r="4" spans="1:4">
      <c r="A4" s="93"/>
      <c r="B4" s="93"/>
      <c r="C4" s="529"/>
      <c r="D4" s="529"/>
    </row>
    <row r="5" spans="1:4">
      <c r="A5" s="136"/>
      <c r="B5" s="136"/>
      <c r="C5" s="529"/>
      <c r="D5" s="529"/>
    </row>
    <row r="6" spans="1:4">
      <c r="B6" s="1233" t="s">
        <v>479</v>
      </c>
      <c r="C6" s="1233"/>
      <c r="D6" s="1233"/>
    </row>
    <row r="7" spans="1:4">
      <c r="A7" s="376" t="s">
        <v>64</v>
      </c>
      <c r="B7" s="479" t="s">
        <v>1</v>
      </c>
      <c r="C7" s="479" t="s">
        <v>2</v>
      </c>
      <c r="D7" s="479" t="s">
        <v>448</v>
      </c>
    </row>
    <row r="8" spans="1:4">
      <c r="A8" s="1050">
        <v>110</v>
      </c>
      <c r="B8" s="1038"/>
      <c r="C8" s="1038"/>
      <c r="D8" s="1038"/>
    </row>
    <row r="9" spans="1:4">
      <c r="A9" s="1050">
        <v>111</v>
      </c>
      <c r="B9" s="1038"/>
      <c r="C9" s="1038"/>
      <c r="D9" s="1038"/>
    </row>
    <row r="10" spans="1:4">
      <c r="A10" s="1050">
        <v>112</v>
      </c>
      <c r="B10" s="1038"/>
      <c r="C10" s="1038"/>
      <c r="D10" s="1038"/>
    </row>
    <row r="11" spans="1:4">
      <c r="A11" s="1050">
        <v>113</v>
      </c>
      <c r="B11" s="1038"/>
      <c r="C11" s="1038"/>
      <c r="D11" s="1038"/>
    </row>
    <row r="12" spans="1:4">
      <c r="A12" s="1050">
        <v>114</v>
      </c>
      <c r="B12" s="1038"/>
      <c r="C12" s="1038"/>
      <c r="D12" s="1038"/>
    </row>
    <row r="13" spans="1:4">
      <c r="A13" s="1050">
        <v>120</v>
      </c>
      <c r="B13" s="1038"/>
      <c r="C13" s="1038"/>
      <c r="D13" s="1038"/>
    </row>
    <row r="14" spans="1:4">
      <c r="A14" s="1050">
        <v>121</v>
      </c>
      <c r="B14" s="1038"/>
      <c r="C14" s="1038"/>
      <c r="D14" s="1038"/>
    </row>
    <row r="15" spans="1:4">
      <c r="A15" s="1050">
        <v>124</v>
      </c>
      <c r="B15" s="1038"/>
      <c r="C15" s="1038"/>
      <c r="D15" s="1038"/>
    </row>
    <row r="16" spans="1:4">
      <c r="A16" s="1050">
        <v>117</v>
      </c>
      <c r="B16" s="1038"/>
      <c r="C16" s="1038"/>
      <c r="D16" s="1038"/>
    </row>
    <row r="17" spans="1:4">
      <c r="A17" s="1050">
        <v>170</v>
      </c>
      <c r="B17" s="1038"/>
      <c r="C17" s="1038"/>
      <c r="D17" s="1038"/>
    </row>
    <row r="18" spans="1:4">
      <c r="A18" s="1050">
        <v>171</v>
      </c>
      <c r="B18" s="1038"/>
      <c r="C18" s="1038"/>
      <c r="D18" s="1038"/>
    </row>
    <row r="19" spans="1:4">
      <c r="A19" s="1050">
        <v>172</v>
      </c>
      <c r="B19" s="1038"/>
      <c r="C19" s="1038"/>
      <c r="D19" s="1038"/>
    </row>
    <row r="20" spans="1:4">
      <c r="A20" s="1050">
        <v>174</v>
      </c>
      <c r="B20" s="1038"/>
      <c r="C20" s="1038"/>
      <c r="D20" s="1038"/>
    </row>
    <row r="21" spans="1:4">
      <c r="A21" s="1050">
        <v>200</v>
      </c>
      <c r="B21" s="1038"/>
      <c r="C21" s="1038"/>
      <c r="D21" s="1038"/>
    </row>
    <row r="22" spans="1:4">
      <c r="A22" s="1050">
        <v>203</v>
      </c>
      <c r="B22" s="1038"/>
      <c r="C22" s="1038"/>
      <c r="D22" s="1038"/>
    </row>
    <row r="23" spans="1:4">
      <c r="A23" s="1050">
        <v>206</v>
      </c>
      <c r="B23" s="1038"/>
      <c r="C23" s="1038"/>
      <c r="D23" s="1038"/>
    </row>
    <row r="24" spans="1:4">
      <c r="A24" s="1050">
        <v>230</v>
      </c>
      <c r="B24" s="1038"/>
      <c r="C24" s="1038"/>
      <c r="D24" s="1038"/>
    </row>
    <row r="25" spans="1:4">
      <c r="A25" s="1050">
        <v>250</v>
      </c>
      <c r="B25" s="1038"/>
      <c r="C25" s="1038"/>
      <c r="D25" s="1038"/>
    </row>
    <row r="26" spans="1:4">
      <c r="A26" s="1050">
        <v>251</v>
      </c>
      <c r="B26" s="1038"/>
      <c r="C26" s="1038"/>
      <c r="D26" s="1038"/>
    </row>
    <row r="27" spans="1:4">
      <c r="A27" s="1050">
        <v>254</v>
      </c>
      <c r="B27" s="1038"/>
      <c r="C27" s="1038"/>
      <c r="D27" s="1038"/>
    </row>
    <row r="28" spans="1:4">
      <c r="A28" s="1050">
        <v>255</v>
      </c>
      <c r="B28" s="1038"/>
      <c r="C28" s="1038"/>
      <c r="D28" s="1038"/>
    </row>
    <row r="29" spans="1:4">
      <c r="A29" s="1050">
        <v>258</v>
      </c>
      <c r="B29" s="1038"/>
      <c r="C29" s="1038"/>
      <c r="D29" s="1038"/>
    </row>
    <row r="30" spans="1:4">
      <c r="A30" s="1050">
        <v>259</v>
      </c>
      <c r="B30" s="1038"/>
      <c r="C30" s="1038"/>
      <c r="D30" s="1038"/>
    </row>
    <row r="31" spans="1:4">
      <c r="A31" s="1050">
        <v>260</v>
      </c>
      <c r="B31" s="1038"/>
      <c r="C31" s="1038"/>
      <c r="D31" s="1038"/>
    </row>
    <row r="32" spans="1:4">
      <c r="A32" s="1050">
        <v>270</v>
      </c>
      <c r="B32" s="1038"/>
      <c r="C32" s="1038"/>
      <c r="D32" s="1038"/>
    </row>
    <row r="33" spans="1:4">
      <c r="A33" s="1050">
        <v>271</v>
      </c>
      <c r="B33" s="1038"/>
      <c r="C33" s="1038"/>
      <c r="D33" s="1038"/>
    </row>
    <row r="34" spans="1:4">
      <c r="A34" s="1050">
        <v>272</v>
      </c>
      <c r="B34" s="1038"/>
      <c r="C34" s="1038"/>
      <c r="D34" s="1038"/>
    </row>
    <row r="35" spans="1:4">
      <c r="A35" s="1050">
        <v>274</v>
      </c>
      <c r="B35" s="1038"/>
      <c r="C35" s="1038"/>
      <c r="D35" s="1038"/>
    </row>
    <row r="36" spans="1:4">
      <c r="A36" s="1050">
        <v>275</v>
      </c>
      <c r="B36" s="1038"/>
      <c r="C36" s="1038"/>
      <c r="D36" s="1038"/>
    </row>
    <row r="37" spans="1:4">
      <c r="A37" s="1050">
        <v>276</v>
      </c>
      <c r="B37" s="1038"/>
      <c r="C37" s="1038"/>
      <c r="D37" s="1038"/>
    </row>
    <row r="38" spans="1:4">
      <c r="A38" s="1050">
        <v>278</v>
      </c>
      <c r="B38" s="1038"/>
      <c r="C38" s="1038"/>
      <c r="D38" s="1038"/>
    </row>
    <row r="39" spans="1:4">
      <c r="A39" s="1050">
        <v>290</v>
      </c>
      <c r="B39" s="1038"/>
      <c r="C39" s="1038"/>
      <c r="D39" s="1038"/>
    </row>
    <row r="40" spans="1:4">
      <c r="A40" s="1050">
        <v>292</v>
      </c>
      <c r="B40" s="1038"/>
      <c r="C40" s="1038"/>
      <c r="D40" s="1038"/>
    </row>
    <row r="41" spans="1:4">
      <c r="A41" s="1050">
        <v>294</v>
      </c>
      <c r="B41" s="1038"/>
      <c r="C41" s="1038"/>
      <c r="D41" s="1038"/>
    </row>
    <row r="42" spans="1:4">
      <c r="A42" s="1050">
        <v>300</v>
      </c>
      <c r="B42" s="1038"/>
      <c r="C42" s="1038"/>
      <c r="D42" s="1038"/>
    </row>
    <row r="43" spans="1:4">
      <c r="A43" s="1050">
        <v>301</v>
      </c>
      <c r="B43" s="1038"/>
      <c r="C43" s="1038"/>
      <c r="D43" s="1038"/>
    </row>
    <row r="44" spans="1:4">
      <c r="A44" s="1050">
        <v>302</v>
      </c>
      <c r="B44" s="1038"/>
      <c r="C44" s="1038"/>
      <c r="D44" s="1038"/>
    </row>
    <row r="45" spans="1:4">
      <c r="A45" s="1050">
        <v>303</v>
      </c>
      <c r="B45" s="1038"/>
      <c r="C45" s="1038"/>
      <c r="D45" s="1038"/>
    </row>
    <row r="46" spans="1:4">
      <c r="A46" s="1050">
        <v>304</v>
      </c>
      <c r="B46" s="1038"/>
      <c r="C46" s="1038"/>
      <c r="D46" s="1038"/>
    </row>
    <row r="47" spans="1:4">
      <c r="A47" s="1050">
        <v>305</v>
      </c>
      <c r="B47" s="1038"/>
      <c r="C47" s="1038"/>
      <c r="D47" s="1038"/>
    </row>
    <row r="48" spans="1:4">
      <c r="A48" s="1050">
        <v>306</v>
      </c>
      <c r="B48" s="1038"/>
      <c r="C48" s="1038"/>
      <c r="D48" s="1038"/>
    </row>
    <row r="49" spans="1:4">
      <c r="A49" s="1050">
        <v>307</v>
      </c>
      <c r="B49" s="1038"/>
      <c r="C49" s="1038"/>
      <c r="D49" s="1038"/>
    </row>
    <row r="50" spans="1:4">
      <c r="A50" s="1050">
        <v>309</v>
      </c>
      <c r="B50" s="1038"/>
      <c r="C50" s="1038"/>
      <c r="D50" s="1038"/>
    </row>
    <row r="51" spans="1:4">
      <c r="A51" s="1050">
        <v>310</v>
      </c>
      <c r="B51" s="1038"/>
      <c r="C51" s="1038"/>
      <c r="D51" s="1038"/>
    </row>
    <row r="52" spans="1:4">
      <c r="A52" s="1050">
        <v>311</v>
      </c>
      <c r="B52" s="1038"/>
      <c r="C52" s="1038"/>
      <c r="D52" s="1038"/>
    </row>
    <row r="53" spans="1:4">
      <c r="A53" s="1050">
        <v>312</v>
      </c>
      <c r="B53" s="1038"/>
      <c r="C53" s="1038"/>
      <c r="D53" s="1038"/>
    </row>
    <row r="54" spans="1:4">
      <c r="A54" s="1050">
        <v>320</v>
      </c>
      <c r="B54" s="1038"/>
      <c r="C54" s="1038"/>
      <c r="D54" s="1038"/>
    </row>
    <row r="55" spans="1:4">
      <c r="A55" s="1050">
        <v>322</v>
      </c>
      <c r="B55" s="1038"/>
      <c r="C55" s="1038"/>
      <c r="D55" s="1038"/>
    </row>
    <row r="56" spans="1:4">
      <c r="A56" s="1050">
        <v>323</v>
      </c>
      <c r="B56" s="1038"/>
      <c r="C56" s="1038"/>
      <c r="D56" s="1038"/>
    </row>
    <row r="57" spans="1:4">
      <c r="A57" s="1050">
        <v>324</v>
      </c>
      <c r="B57" s="1038"/>
      <c r="C57" s="1038"/>
      <c r="D57" s="1038"/>
    </row>
    <row r="58" spans="1:4">
      <c r="A58" s="1050">
        <v>329</v>
      </c>
      <c r="B58" s="1038"/>
      <c r="C58" s="1038"/>
      <c r="D58" s="1038"/>
    </row>
    <row r="59" spans="1:4">
      <c r="A59" s="1050">
        <v>331</v>
      </c>
      <c r="B59" s="1038"/>
      <c r="C59" s="1038"/>
      <c r="D59" s="1038"/>
    </row>
    <row r="60" spans="1:4">
      <c r="A60" s="1050">
        <v>333</v>
      </c>
      <c r="B60" s="1038"/>
      <c r="C60" s="1038"/>
      <c r="D60" s="1038"/>
    </row>
    <row r="61" spans="1:4">
      <c r="A61" s="1050">
        <v>335</v>
      </c>
      <c r="B61" s="1038"/>
      <c r="C61" s="1038"/>
      <c r="D61" s="1038"/>
    </row>
    <row r="62" spans="1:4">
      <c r="A62" s="1050">
        <v>341</v>
      </c>
      <c r="B62" s="1038"/>
      <c r="C62" s="1038"/>
      <c r="D62" s="1038"/>
    </row>
    <row r="63" spans="1:4">
      <c r="A63" s="1050">
        <v>342</v>
      </c>
      <c r="B63" s="1038"/>
      <c r="C63" s="1038"/>
      <c r="D63" s="1038"/>
    </row>
    <row r="64" spans="1:4">
      <c r="A64" s="1050">
        <v>343</v>
      </c>
      <c r="B64" s="1038"/>
      <c r="C64" s="1038"/>
      <c r="D64" s="1038"/>
    </row>
    <row r="65" spans="1:4">
      <c r="A65" s="1050">
        <v>344</v>
      </c>
      <c r="B65" s="1038"/>
      <c r="C65" s="1038"/>
      <c r="D65" s="1038"/>
    </row>
    <row r="66" spans="1:4">
      <c r="A66" s="1050">
        <v>350</v>
      </c>
      <c r="B66" s="1038"/>
      <c r="C66" s="1038"/>
      <c r="D66" s="1038"/>
    </row>
    <row r="67" spans="1:4">
      <c r="A67" s="1050">
        <v>351</v>
      </c>
      <c r="B67" s="1038"/>
      <c r="C67" s="1038"/>
      <c r="D67" s="1038"/>
    </row>
    <row r="68" spans="1:4">
      <c r="A68" s="1050">
        <v>352</v>
      </c>
      <c r="B68" s="1038"/>
      <c r="C68" s="1038"/>
      <c r="D68" s="1038"/>
    </row>
    <row r="69" spans="1:4">
      <c r="A69" s="1050">
        <v>359</v>
      </c>
      <c r="B69" s="1038"/>
      <c r="C69" s="1038"/>
      <c r="D69" s="1038"/>
    </row>
    <row r="70" spans="1:4">
      <c r="A70" s="1050">
        <v>360</v>
      </c>
      <c r="B70" s="1038"/>
      <c r="C70" s="1038"/>
      <c r="D70" s="1038"/>
    </row>
    <row r="71" spans="1:4">
      <c r="A71" s="1050">
        <v>361</v>
      </c>
      <c r="B71" s="1038"/>
      <c r="C71" s="1038"/>
      <c r="D71" s="1038"/>
    </row>
    <row r="72" spans="1:4">
      <c r="A72" s="1050">
        <v>370</v>
      </c>
      <c r="B72" s="1038"/>
      <c r="C72" s="1038"/>
      <c r="D72" s="1038"/>
    </row>
    <row r="73" spans="1:4">
      <c r="A73" s="1050">
        <v>381</v>
      </c>
      <c r="B73" s="1038"/>
      <c r="C73" s="1038"/>
      <c r="D73" s="1038"/>
    </row>
    <row r="74" spans="1:4">
      <c r="A74" s="1050">
        <v>390</v>
      </c>
      <c r="B74" s="1038"/>
      <c r="C74" s="1038"/>
      <c r="D74" s="1038"/>
    </row>
    <row r="75" spans="1:4">
      <c r="A75" s="1050">
        <v>391</v>
      </c>
      <c r="B75" s="1038"/>
      <c r="C75" s="1038"/>
      <c r="D75" s="1038"/>
    </row>
    <row r="76" spans="1:4">
      <c r="A76" s="1050">
        <v>401</v>
      </c>
      <c r="B76" s="1038"/>
      <c r="C76" s="1038"/>
      <c r="D76" s="1038"/>
    </row>
    <row r="77" spans="1:4">
      <c r="A77" s="1050">
        <v>402</v>
      </c>
      <c r="B77" s="1038"/>
      <c r="C77" s="1038"/>
      <c r="D77" s="1038"/>
    </row>
    <row r="78" spans="1:4">
      <c r="A78" s="1050">
        <v>403</v>
      </c>
      <c r="B78" s="1038"/>
      <c r="C78" s="1038"/>
      <c r="D78" s="1038"/>
    </row>
    <row r="79" spans="1:4">
      <c r="A79" s="1050">
        <v>404</v>
      </c>
      <c r="B79" s="1038"/>
      <c r="C79" s="1038"/>
      <c r="D79" s="1038"/>
    </row>
    <row r="80" spans="1:4">
      <c r="A80" s="1050">
        <v>409</v>
      </c>
      <c r="B80" s="1038"/>
      <c r="C80" s="1038"/>
      <c r="D80" s="1038"/>
    </row>
    <row r="81" spans="1:4">
      <c r="A81" s="1050">
        <v>410</v>
      </c>
      <c r="B81" s="1038"/>
      <c r="C81" s="1038"/>
      <c r="D81" s="1038"/>
    </row>
    <row r="82" spans="1:4">
      <c r="A82" s="1050">
        <v>413</v>
      </c>
      <c r="B82" s="1038"/>
      <c r="C82" s="1038"/>
      <c r="D82" s="1038"/>
    </row>
    <row r="83" spans="1:4">
      <c r="A83" s="1050">
        <v>420</v>
      </c>
      <c r="B83" s="1038"/>
      <c r="C83" s="1038"/>
      <c r="D83" s="1038"/>
    </row>
    <row r="84" spans="1:4">
      <c r="A84" s="1050">
        <v>421</v>
      </c>
      <c r="B84" s="1038"/>
      <c r="C84" s="1038"/>
      <c r="D84" s="1038"/>
    </row>
    <row r="85" spans="1:4">
      <c r="A85" s="1050">
        <v>422</v>
      </c>
      <c r="B85" s="1038"/>
      <c r="C85" s="1038"/>
      <c r="D85" s="1038"/>
    </row>
    <row r="86" spans="1:4">
      <c r="A86" s="1050">
        <v>423</v>
      </c>
      <c r="B86" s="1038"/>
      <c r="C86" s="1038"/>
      <c r="D86" s="1038"/>
    </row>
    <row r="87" spans="1:4">
      <c r="A87" s="1050">
        <v>424</v>
      </c>
      <c r="B87" s="1038"/>
      <c r="C87" s="1038"/>
      <c r="D87" s="1038"/>
    </row>
    <row r="88" spans="1:4">
      <c r="A88" s="1050">
        <v>430</v>
      </c>
      <c r="B88" s="1038"/>
      <c r="C88" s="1038"/>
      <c r="D88" s="1038"/>
    </row>
    <row r="89" spans="1:4">
      <c r="A89" s="1050">
        <v>431</v>
      </c>
      <c r="B89" s="1038"/>
      <c r="C89" s="1038"/>
      <c r="D89" s="1038"/>
    </row>
    <row r="90" spans="1:4">
      <c r="A90" s="1050">
        <v>432</v>
      </c>
      <c r="B90" s="1038"/>
      <c r="C90" s="1038"/>
      <c r="D90" s="1038"/>
    </row>
    <row r="91" spans="1:4">
      <c r="A91" s="1050">
        <v>433</v>
      </c>
      <c r="B91" s="1038"/>
      <c r="C91" s="1038"/>
      <c r="D91" s="1038"/>
    </row>
    <row r="92" spans="1:4">
      <c r="A92" s="1050">
        <v>434</v>
      </c>
      <c r="B92" s="1038"/>
      <c r="C92" s="1038"/>
      <c r="D92" s="1038"/>
    </row>
    <row r="93" spans="1:4">
      <c r="A93" s="1050">
        <v>440</v>
      </c>
      <c r="B93" s="1038"/>
      <c r="C93" s="1038"/>
      <c r="D93" s="1038"/>
    </row>
    <row r="94" spans="1:4">
      <c r="A94" s="1050">
        <v>441</v>
      </c>
      <c r="B94" s="1038"/>
      <c r="C94" s="1038"/>
      <c r="D94" s="1038"/>
    </row>
    <row r="95" spans="1:4">
      <c r="A95" s="1050">
        <v>442</v>
      </c>
      <c r="B95" s="1038"/>
      <c r="C95" s="1038"/>
      <c r="D95" s="1038"/>
    </row>
    <row r="96" spans="1:4">
      <c r="A96" s="1050">
        <v>443</v>
      </c>
      <c r="B96" s="1038"/>
      <c r="C96" s="1038"/>
      <c r="D96" s="1038"/>
    </row>
    <row r="97" spans="1:4">
      <c r="A97" s="1050">
        <v>444</v>
      </c>
      <c r="B97" s="1038"/>
      <c r="C97" s="1038"/>
      <c r="D97" s="1038"/>
    </row>
    <row r="98" spans="1:4">
      <c r="A98" s="1050">
        <v>450</v>
      </c>
      <c r="B98" s="1038"/>
      <c r="C98" s="1038"/>
      <c r="D98" s="1038"/>
    </row>
    <row r="99" spans="1:4">
      <c r="A99" s="1050">
        <v>460</v>
      </c>
      <c r="B99" s="1038"/>
      <c r="C99" s="1038"/>
      <c r="D99" s="1038"/>
    </row>
    <row r="100" spans="1:4">
      <c r="A100" s="1050">
        <v>470</v>
      </c>
      <c r="B100" s="1038"/>
      <c r="C100" s="1038"/>
      <c r="D100" s="1038"/>
    </row>
    <row r="101" spans="1:4">
      <c r="A101" s="1050">
        <v>471</v>
      </c>
      <c r="B101" s="1038"/>
      <c r="C101" s="1038"/>
      <c r="D101" s="1038"/>
    </row>
    <row r="102" spans="1:4">
      <c r="A102" s="1050">
        <v>480</v>
      </c>
      <c r="B102" s="1038"/>
      <c r="C102" s="1038"/>
      <c r="D102" s="1038"/>
    </row>
    <row r="103" spans="1:4">
      <c r="A103" s="1050">
        <v>481</v>
      </c>
      <c r="B103" s="1038"/>
      <c r="C103" s="1038"/>
      <c r="D103" s="1038"/>
    </row>
    <row r="104" spans="1:4">
      <c r="A104" s="1050">
        <v>482</v>
      </c>
      <c r="B104" s="1038"/>
      <c r="C104" s="1038"/>
      <c r="D104" s="1038"/>
    </row>
    <row r="105" spans="1:4">
      <c r="A105" s="1050">
        <v>490</v>
      </c>
      <c r="B105" s="1038"/>
      <c r="C105" s="1038"/>
      <c r="D105" s="1038"/>
    </row>
    <row r="106" spans="1:4">
      <c r="A106" s="1050">
        <v>510</v>
      </c>
      <c r="B106" s="1038"/>
      <c r="C106" s="1038"/>
      <c r="D106" s="1038"/>
    </row>
    <row r="107" spans="1:4">
      <c r="A107" s="1050">
        <v>511</v>
      </c>
      <c r="B107" s="1038"/>
      <c r="C107" s="1038"/>
      <c r="D107" s="1038"/>
    </row>
    <row r="108" spans="1:4">
      <c r="A108" s="1050">
        <v>512</v>
      </c>
      <c r="B108" s="1038"/>
      <c r="C108" s="1038"/>
      <c r="D108" s="1038"/>
    </row>
    <row r="109" spans="1:4">
      <c r="A109" s="1050">
        <v>513</v>
      </c>
      <c r="B109" s="1038"/>
      <c r="C109" s="1038"/>
      <c r="D109" s="1038"/>
    </row>
    <row r="110" spans="1:4">
      <c r="A110" s="1050">
        <v>514</v>
      </c>
      <c r="B110" s="1038"/>
      <c r="C110" s="1038"/>
      <c r="D110" s="1038"/>
    </row>
    <row r="111" spans="1:4">
      <c r="A111" s="1050">
        <v>540</v>
      </c>
      <c r="B111" s="1038"/>
      <c r="C111" s="1038"/>
      <c r="D111" s="1038"/>
    </row>
    <row r="112" spans="1:4">
      <c r="A112" s="1050">
        <v>610</v>
      </c>
      <c r="B112" s="1038"/>
      <c r="C112" s="1038"/>
      <c r="D112" s="1038"/>
    </row>
    <row r="113" spans="1:4">
      <c r="A113" s="262">
        <v>611</v>
      </c>
      <c r="B113" s="1038"/>
      <c r="C113" s="1038"/>
      <c r="D113" s="1038"/>
    </row>
    <row r="114" spans="1:4">
      <c r="A114" s="262">
        <v>612</v>
      </c>
      <c r="B114" s="1038"/>
      <c r="C114" s="1038"/>
      <c r="D114" s="1038"/>
    </row>
    <row r="115" spans="1:4">
      <c r="A115" s="262">
        <v>618</v>
      </c>
      <c r="B115" s="1038"/>
      <c r="C115" s="1038"/>
      <c r="D115" s="1038"/>
    </row>
    <row r="116" spans="1:4">
      <c r="A116" s="262">
        <v>634</v>
      </c>
      <c r="B116" s="1038"/>
      <c r="C116" s="1038"/>
      <c r="D116" s="1038"/>
    </row>
    <row r="117" spans="1:4">
      <c r="A117" s="262">
        <v>635</v>
      </c>
      <c r="B117" s="1038"/>
      <c r="C117" s="1038"/>
      <c r="D117" s="1038"/>
    </row>
    <row r="118" spans="1:4">
      <c r="A118" s="262">
        <v>636</v>
      </c>
      <c r="B118" s="1038"/>
      <c r="C118" s="1038"/>
      <c r="D118" s="1038"/>
    </row>
    <row r="119" spans="1:4">
      <c r="A119" s="262">
        <v>637</v>
      </c>
      <c r="B119" s="1038"/>
      <c r="C119" s="1038"/>
      <c r="D119" s="1038"/>
    </row>
    <row r="120" spans="1:4">
      <c r="A120" s="262">
        <v>683</v>
      </c>
      <c r="B120" s="1038"/>
      <c r="C120" s="1038"/>
      <c r="D120" s="1038"/>
    </row>
    <row r="121" spans="1:4">
      <c r="A121" s="262">
        <v>710</v>
      </c>
      <c r="B121" s="1038"/>
      <c r="C121" s="1038"/>
      <c r="D121" s="1038"/>
    </row>
    <row r="122" spans="1:4">
      <c r="A122" s="262">
        <v>720</v>
      </c>
      <c r="B122" s="1038"/>
      <c r="C122" s="1038"/>
      <c r="D122" s="1038"/>
    </row>
    <row r="123" spans="1:4">
      <c r="A123" s="262">
        <v>722</v>
      </c>
      <c r="B123" s="1038"/>
      <c r="C123" s="1038"/>
      <c r="D123" s="1038"/>
    </row>
    <row r="124" spans="1:4">
      <c r="A124" s="262">
        <v>723</v>
      </c>
      <c r="B124" s="1038"/>
      <c r="C124" s="1038"/>
      <c r="D124" s="1038"/>
    </row>
    <row r="125" spans="1:4">
      <c r="A125" s="262">
        <v>730</v>
      </c>
      <c r="B125" s="1038"/>
      <c r="C125" s="1038"/>
      <c r="D125" s="1038"/>
    </row>
    <row r="126" spans="1:4">
      <c r="A126" s="262">
        <v>731</v>
      </c>
      <c r="B126" s="1038"/>
      <c r="C126" s="1038"/>
      <c r="D126" s="1038"/>
    </row>
    <row r="127" spans="1:4">
      <c r="A127" s="262">
        <v>740</v>
      </c>
      <c r="B127" s="1038"/>
      <c r="C127" s="1038"/>
      <c r="D127" s="1038"/>
    </row>
    <row r="128" spans="1:4">
      <c r="A128" s="262">
        <v>750</v>
      </c>
      <c r="B128" s="1038"/>
      <c r="C128" s="1038"/>
      <c r="D128" s="1038"/>
    </row>
    <row r="129" spans="1:4">
      <c r="A129" s="1050">
        <v>760</v>
      </c>
      <c r="B129" s="1038"/>
      <c r="C129" s="1038"/>
      <c r="D129" s="1038"/>
    </row>
    <row r="130" spans="1:4">
      <c r="A130" s="1050">
        <v>761</v>
      </c>
      <c r="B130" s="1038"/>
      <c r="C130" s="1038"/>
      <c r="D130" s="1038"/>
    </row>
    <row r="131" spans="1:4">
      <c r="A131" s="1050">
        <v>762</v>
      </c>
      <c r="B131" s="1038"/>
      <c r="C131" s="1038"/>
      <c r="D131" s="1038"/>
    </row>
    <row r="132" spans="1:4">
      <c r="A132" s="1050">
        <v>771</v>
      </c>
      <c r="B132" s="1038"/>
      <c r="C132" s="1038"/>
      <c r="D132" s="1038"/>
    </row>
    <row r="133" spans="1:4">
      <c r="A133" s="262">
        <v>801</v>
      </c>
      <c r="B133" s="1038"/>
      <c r="C133" s="1038"/>
      <c r="D133" s="1038"/>
    </row>
    <row r="134" spans="1:4">
      <c r="A134" s="262">
        <v>802</v>
      </c>
      <c r="B134" s="1038"/>
      <c r="C134" s="1038"/>
      <c r="D134" s="1038"/>
    </row>
    <row r="135" spans="1:4">
      <c r="A135" s="262">
        <v>820</v>
      </c>
      <c r="B135" s="1038"/>
      <c r="C135" s="1038"/>
      <c r="D135" s="1038"/>
    </row>
    <row r="136" spans="1:4">
      <c r="A136" s="262">
        <v>825</v>
      </c>
      <c r="B136" s="1038"/>
      <c r="C136" s="1038"/>
      <c r="D136" s="1038"/>
    </row>
    <row r="137" spans="1:4">
      <c r="A137" s="262">
        <v>829</v>
      </c>
      <c r="B137" s="1038"/>
      <c r="C137" s="1038"/>
      <c r="D137" s="1038"/>
    </row>
    <row r="138" spans="1:4">
      <c r="A138" s="262">
        <v>850</v>
      </c>
      <c r="B138" s="1038"/>
      <c r="C138" s="1038"/>
      <c r="D138" s="1038"/>
    </row>
    <row r="139" spans="1:4">
      <c r="A139" s="262">
        <v>863</v>
      </c>
      <c r="B139" s="1038"/>
      <c r="C139" s="1038"/>
      <c r="D139" s="1038"/>
    </row>
    <row r="140" spans="1:4">
      <c r="A140" s="262">
        <v>915</v>
      </c>
      <c r="B140" s="1038"/>
      <c r="C140" s="1038"/>
      <c r="D140" s="1038"/>
    </row>
    <row r="141" spans="1:4">
      <c r="A141" s="262">
        <v>920</v>
      </c>
      <c r="B141" s="1038"/>
      <c r="C141" s="1038"/>
      <c r="D141" s="1038"/>
    </row>
    <row r="142" spans="1:4">
      <c r="A142" s="262">
        <v>921</v>
      </c>
      <c r="B142" s="1038"/>
      <c r="C142" s="1038"/>
      <c r="D142" s="1038"/>
    </row>
    <row r="143" spans="1:4">
      <c r="A143" s="1050">
        <v>922</v>
      </c>
      <c r="B143" s="1038"/>
      <c r="C143" s="1038"/>
      <c r="D143" s="1038"/>
    </row>
    <row r="144" spans="1:4">
      <c r="A144" s="1050">
        <v>940</v>
      </c>
      <c r="B144" s="1038"/>
      <c r="C144" s="1038"/>
      <c r="D144" s="1038"/>
    </row>
    <row r="145" spans="1:4">
      <c r="A145" s="1050">
        <v>942</v>
      </c>
      <c r="B145" s="1038"/>
      <c r="C145" s="1038"/>
      <c r="D145" s="1038"/>
    </row>
  </sheetData>
  <mergeCells count="1">
    <mergeCell ref="B6:D6"/>
  </mergeCells>
  <pageMargins left="0.5" right="0.5" top="0.5" bottom="0.75" header="0.3" footer="0.3"/>
  <pageSetup orientation="portrait" r:id="rId1"/>
  <headerFooter>
    <oddFooter>&amp;L&amp;F / &amp;A, &amp;P / &amp;N&amp;RRev. 07/08/2015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AA150"/>
  <sheetViews>
    <sheetView topLeftCell="D1" zoomScale="90" zoomScaleNormal="90" zoomScaleSheetLayoutView="90" workbookViewId="0">
      <selection activeCell="U10" sqref="U10:V11"/>
    </sheetView>
  </sheetViews>
  <sheetFormatPr defaultColWidth="9.140625" defaultRowHeight="15"/>
  <cols>
    <col min="1" max="2" width="16.140625" style="105" customWidth="1"/>
    <col min="3" max="3" width="10.7109375" style="212" customWidth="1"/>
    <col min="4" max="4" width="14.7109375" style="105" customWidth="1"/>
    <col min="5" max="5" width="2" style="131" customWidth="1"/>
    <col min="6" max="6" width="10.7109375" style="211" customWidth="1"/>
    <col min="7" max="7" width="14.7109375" style="105" customWidth="1"/>
    <col min="8" max="8" width="2" style="211" customWidth="1"/>
    <col min="9" max="9" width="10.7109375" style="211" customWidth="1"/>
    <col min="10" max="10" width="14.7109375" style="212" customWidth="1"/>
    <col min="11" max="11" width="2" style="211" customWidth="1"/>
    <col min="12" max="12" width="10.7109375" style="211" customWidth="1"/>
    <col min="13" max="13" width="14.7109375" style="212" customWidth="1"/>
    <col min="14" max="14" width="1.85546875" style="212" customWidth="1"/>
    <col min="15" max="15" width="10.7109375" style="211" customWidth="1"/>
    <col min="16" max="16" width="14.7109375" style="212" customWidth="1"/>
    <col min="17" max="17" width="1.85546875" style="529" customWidth="1"/>
    <col min="18" max="18" width="10.7109375" style="211" customWidth="1"/>
    <col min="19" max="19" width="14.7109375" style="529" customWidth="1"/>
    <col min="20" max="20" width="1.85546875" style="529" customWidth="1"/>
    <col min="21" max="21" width="10.7109375" style="211" customWidth="1"/>
    <col min="22" max="22" width="14.7109375" style="529" customWidth="1"/>
    <col min="23" max="23" width="2" style="211" customWidth="1"/>
    <col min="24" max="24" width="14.5703125" style="211" bestFit="1" customWidth="1"/>
    <col min="25" max="25" width="14.7109375" style="131" customWidth="1"/>
    <col min="26" max="16384" width="9.140625" style="105"/>
  </cols>
  <sheetData>
    <row r="1" spans="1:27" ht="15.75">
      <c r="A1" s="101" t="s">
        <v>8</v>
      </c>
      <c r="B1" s="103" t="str">
        <f>'Summary cost &amp; pymt per CMS '!B3:G3</f>
        <v>Hospital Name</v>
      </c>
      <c r="C1" s="210"/>
      <c r="D1" s="210"/>
      <c r="E1" s="158"/>
      <c r="F1" s="158"/>
      <c r="G1" s="426"/>
      <c r="H1" s="158"/>
      <c r="I1" s="158"/>
      <c r="J1" s="234"/>
      <c r="K1" s="158"/>
      <c r="L1" s="158"/>
      <c r="M1" s="234"/>
      <c r="N1" s="158"/>
      <c r="O1" s="158"/>
      <c r="P1" s="234"/>
      <c r="Q1" s="158"/>
      <c r="R1" s="158"/>
      <c r="S1" s="234"/>
      <c r="T1" s="158"/>
      <c r="U1" s="158"/>
      <c r="V1" s="234"/>
      <c r="W1" s="158"/>
      <c r="X1" s="158"/>
      <c r="Y1" s="158"/>
      <c r="Z1" s="142"/>
      <c r="AA1" s="142"/>
    </row>
    <row r="2" spans="1:27" ht="20.25">
      <c r="A2" s="101" t="s">
        <v>9</v>
      </c>
      <c r="B2" s="124" t="str">
        <f>'Summary cost &amp; pymt per CMS '!B4:G4</f>
        <v>7 digit Medicaid #</v>
      </c>
      <c r="C2" s="153"/>
      <c r="D2" s="153"/>
      <c r="E2" s="976"/>
      <c r="F2" s="223"/>
      <c r="G2" s="519"/>
      <c r="H2" s="158"/>
      <c r="I2" s="158"/>
      <c r="J2" s="234"/>
      <c r="K2" s="158"/>
      <c r="L2" s="158"/>
      <c r="M2" s="234"/>
      <c r="N2" s="158"/>
      <c r="O2" s="158"/>
      <c r="P2" s="234"/>
      <c r="Q2" s="158"/>
      <c r="R2" s="158"/>
      <c r="S2" s="234"/>
      <c r="T2" s="158"/>
      <c r="U2" s="158"/>
      <c r="V2" s="234"/>
      <c r="W2" s="158"/>
      <c r="X2" s="158"/>
      <c r="Y2" s="158"/>
      <c r="Z2" s="142"/>
      <c r="AA2" s="142"/>
    </row>
    <row r="3" spans="1:27" ht="15.75">
      <c r="A3" s="101" t="s">
        <v>163</v>
      </c>
      <c r="B3" s="427" t="s">
        <v>195</v>
      </c>
      <c r="C3" s="428" t="s">
        <v>164</v>
      </c>
      <c r="D3" s="427" t="s">
        <v>195</v>
      </c>
      <c r="F3" s="975" t="s">
        <v>157</v>
      </c>
      <c r="H3" s="1251" t="s">
        <v>193</v>
      </c>
      <c r="I3" s="1251"/>
      <c r="J3" s="234"/>
      <c r="K3" s="158"/>
      <c r="L3" s="158"/>
      <c r="M3" s="234"/>
      <c r="N3" s="158"/>
      <c r="O3" s="158"/>
      <c r="P3" s="234"/>
      <c r="Q3" s="158"/>
      <c r="R3" s="158"/>
      <c r="S3" s="234"/>
      <c r="T3" s="158"/>
      <c r="U3" s="158"/>
      <c r="V3" s="234"/>
      <c r="W3" s="158"/>
      <c r="X3" s="158"/>
      <c r="Y3" s="158"/>
      <c r="Z3" s="142"/>
      <c r="AA3" s="142"/>
    </row>
    <row r="4" spans="1:27">
      <c r="A4" s="93"/>
      <c r="G4" s="13"/>
      <c r="H4" s="158"/>
      <c r="I4" s="158"/>
      <c r="J4" s="234"/>
      <c r="K4" s="158"/>
      <c r="L4" s="158"/>
      <c r="M4" s="234"/>
      <c r="N4" s="158"/>
      <c r="O4" s="158"/>
      <c r="P4" s="234"/>
      <c r="Q4" s="158"/>
      <c r="R4" s="158"/>
      <c r="S4" s="234"/>
      <c r="T4" s="158"/>
      <c r="U4" s="158"/>
      <c r="V4" s="234"/>
      <c r="W4" s="158"/>
      <c r="X4" s="158"/>
      <c r="Y4" s="158"/>
      <c r="Z4" s="142"/>
      <c r="AA4" s="142"/>
    </row>
    <row r="5" spans="1:27">
      <c r="A5" s="136" t="s">
        <v>165</v>
      </c>
      <c r="D5" s="377"/>
      <c r="G5" s="377"/>
      <c r="H5" s="158"/>
      <c r="I5" s="158"/>
      <c r="J5" s="234"/>
      <c r="K5" s="158"/>
      <c r="L5" s="158"/>
      <c r="M5" s="234"/>
      <c r="N5" s="158"/>
      <c r="O5" s="158"/>
      <c r="P5" s="234"/>
      <c r="Q5" s="158"/>
      <c r="R5" s="158"/>
      <c r="S5" s="234"/>
      <c r="T5" s="158"/>
      <c r="U5" s="158"/>
      <c r="V5" s="234"/>
      <c r="W5" s="158"/>
      <c r="X5" s="158"/>
      <c r="Y5" s="158"/>
      <c r="Z5" s="142"/>
      <c r="AA5" s="142"/>
    </row>
    <row r="6" spans="1:27" ht="15.75" thickBot="1">
      <c r="A6" s="93"/>
      <c r="G6" s="13"/>
      <c r="H6" s="158"/>
      <c r="J6" s="234"/>
      <c r="K6" s="158"/>
      <c r="M6" s="234"/>
      <c r="N6" s="158"/>
      <c r="P6" s="234"/>
      <c r="Q6" s="158"/>
      <c r="S6" s="234"/>
      <c r="T6" s="158"/>
      <c r="V6" s="234"/>
      <c r="W6" s="158"/>
      <c r="X6" s="158"/>
      <c r="Y6" s="158"/>
    </row>
    <row r="7" spans="1:27" s="139" customFormat="1" ht="21.75" thickTop="1" thickBot="1">
      <c r="A7" s="632" t="s">
        <v>269</v>
      </c>
      <c r="B7" s="139" t="s">
        <v>130</v>
      </c>
      <c r="C7" s="212"/>
      <c r="E7" s="131"/>
      <c r="F7" s="211"/>
      <c r="G7" s="13"/>
      <c r="H7" s="211"/>
      <c r="I7" s="211"/>
      <c r="J7" s="13"/>
      <c r="K7" s="211"/>
      <c r="L7" s="211"/>
      <c r="M7" s="13"/>
      <c r="N7" s="160"/>
      <c r="O7" s="211"/>
      <c r="P7" s="13"/>
      <c r="Q7" s="160"/>
      <c r="R7" s="211"/>
      <c r="S7" s="13"/>
      <c r="T7" s="160"/>
      <c r="U7" s="211"/>
      <c r="V7" s="13"/>
      <c r="W7" s="211"/>
      <c r="X7" s="212"/>
    </row>
    <row r="8" spans="1:27" s="139" customFormat="1" ht="15.75" thickTop="1">
      <c r="A8" s="93"/>
      <c r="B8" s="125" t="s">
        <v>125</v>
      </c>
      <c r="C8" s="125"/>
      <c r="E8" s="131"/>
      <c r="F8" s="211"/>
      <c r="G8" s="13"/>
      <c r="H8" s="211"/>
      <c r="I8" s="211"/>
      <c r="J8" s="13"/>
      <c r="K8" s="211"/>
      <c r="L8" s="211"/>
      <c r="M8" s="13"/>
      <c r="N8" s="160"/>
      <c r="O8" s="211"/>
      <c r="P8" s="13"/>
      <c r="Q8" s="160"/>
      <c r="R8" s="211"/>
      <c r="S8" s="13"/>
      <c r="T8" s="160"/>
      <c r="U8" s="211"/>
      <c r="V8" s="13"/>
      <c r="W8" s="211"/>
      <c r="X8" s="142"/>
    </row>
    <row r="9" spans="1:27" s="529" customFormat="1">
      <c r="A9" s="93"/>
      <c r="B9" s="125"/>
      <c r="C9" s="125"/>
      <c r="E9" s="211"/>
      <c r="F9" s="211"/>
      <c r="G9" s="13"/>
      <c r="H9" s="211"/>
      <c r="I9" s="211"/>
      <c r="J9" s="13"/>
      <c r="K9" s="211"/>
      <c r="L9" s="211"/>
      <c r="M9" s="13"/>
      <c r="N9" s="160"/>
      <c r="O9" s="211"/>
      <c r="P9" s="13"/>
      <c r="Q9" s="160"/>
      <c r="R9" s="211"/>
      <c r="S9" s="13"/>
      <c r="T9" s="160"/>
      <c r="U9" s="211"/>
      <c r="V9" s="13"/>
      <c r="W9" s="211"/>
      <c r="X9" s="142"/>
    </row>
    <row r="10" spans="1:27">
      <c r="A10" s="93"/>
      <c r="B10" s="149"/>
      <c r="C10" s="1234" t="s">
        <v>145</v>
      </c>
      <c r="D10" s="1235"/>
      <c r="E10" s="1235"/>
      <c r="F10" s="1235"/>
      <c r="G10" s="1236"/>
      <c r="I10" s="1252" t="s">
        <v>454</v>
      </c>
      <c r="J10" s="1253"/>
      <c r="L10" s="1256" t="s">
        <v>453</v>
      </c>
      <c r="M10" s="1257"/>
      <c r="O10" s="1260" t="s">
        <v>449</v>
      </c>
      <c r="P10" s="1261"/>
      <c r="R10" s="1264" t="s">
        <v>458</v>
      </c>
      <c r="S10" s="1265"/>
      <c r="U10" s="1247" t="s">
        <v>459</v>
      </c>
      <c r="V10" s="1248"/>
      <c r="W10" s="158"/>
      <c r="X10" s="977"/>
    </row>
    <row r="11" spans="1:27" s="139" customFormat="1">
      <c r="A11" s="93"/>
      <c r="B11" s="149"/>
      <c r="C11" s="1237"/>
      <c r="D11" s="1238"/>
      <c r="E11" s="1238"/>
      <c r="F11" s="1238"/>
      <c r="G11" s="1239"/>
      <c r="H11" s="211"/>
      <c r="I11" s="1254"/>
      <c r="J11" s="1255"/>
      <c r="K11" s="211"/>
      <c r="L11" s="1258"/>
      <c r="M11" s="1259"/>
      <c r="N11" s="212"/>
      <c r="O11" s="1262"/>
      <c r="P11" s="1263"/>
      <c r="Q11" s="529"/>
      <c r="R11" s="1266"/>
      <c r="S11" s="1267"/>
      <c r="T11" s="529"/>
      <c r="U11" s="1249"/>
      <c r="V11" s="1250"/>
      <c r="W11" s="211"/>
      <c r="X11" s="1240" t="s">
        <v>450</v>
      </c>
      <c r="Y11" s="1241"/>
    </row>
    <row r="12" spans="1:27">
      <c r="A12" s="93"/>
      <c r="B12" s="125"/>
      <c r="C12" s="125"/>
      <c r="G12" s="13"/>
      <c r="J12" s="13"/>
      <c r="M12" s="315"/>
      <c r="O12" s="356"/>
      <c r="P12" s="323"/>
      <c r="R12" s="356"/>
      <c r="S12" s="323"/>
      <c r="U12" s="356"/>
      <c r="V12" s="323"/>
      <c r="X12" s="431"/>
      <c r="Y12" s="365"/>
    </row>
    <row r="13" spans="1:27">
      <c r="C13" s="1242" t="s">
        <v>124</v>
      </c>
      <c r="D13" s="1242"/>
      <c r="E13" s="278"/>
      <c r="F13" s="1242" t="s">
        <v>123</v>
      </c>
      <c r="G13" s="1242"/>
      <c r="I13" s="1243" t="s">
        <v>137</v>
      </c>
      <c r="J13" s="1243"/>
      <c r="L13" s="1244" t="s">
        <v>137</v>
      </c>
      <c r="M13" s="1244"/>
      <c r="O13" s="1245" t="s">
        <v>137</v>
      </c>
      <c r="P13" s="1245"/>
      <c r="R13" s="1245" t="s">
        <v>137</v>
      </c>
      <c r="S13" s="1245"/>
      <c r="U13" s="1245" t="s">
        <v>137</v>
      </c>
      <c r="V13" s="1245"/>
      <c r="X13" s="1246" t="s">
        <v>156</v>
      </c>
      <c r="Y13" s="1246"/>
    </row>
    <row r="14" spans="1:27" ht="27.75" customHeight="1">
      <c r="A14" s="122" t="s">
        <v>161</v>
      </c>
      <c r="B14" s="120" t="s">
        <v>64</v>
      </c>
      <c r="C14" s="369" t="s">
        <v>19</v>
      </c>
      <c r="D14" s="271" t="s">
        <v>111</v>
      </c>
      <c r="E14" s="272"/>
      <c r="F14" s="369" t="s">
        <v>19</v>
      </c>
      <c r="G14" s="271" t="s">
        <v>111</v>
      </c>
      <c r="H14" s="156"/>
      <c r="I14" s="393" t="s">
        <v>19</v>
      </c>
      <c r="J14" s="284" t="s">
        <v>111</v>
      </c>
      <c r="K14" s="156"/>
      <c r="L14" s="397" t="s">
        <v>19</v>
      </c>
      <c r="M14" s="319" t="s">
        <v>111</v>
      </c>
      <c r="O14" s="407" t="s">
        <v>19</v>
      </c>
      <c r="P14" s="327" t="s">
        <v>111</v>
      </c>
      <c r="R14" s="407" t="s">
        <v>19</v>
      </c>
      <c r="S14" s="327" t="s">
        <v>111</v>
      </c>
      <c r="U14" s="407" t="s">
        <v>19</v>
      </c>
      <c r="V14" s="327" t="s">
        <v>111</v>
      </c>
      <c r="W14" s="156"/>
      <c r="X14" s="432" t="s">
        <v>162</v>
      </c>
      <c r="Y14" s="432" t="s">
        <v>111</v>
      </c>
    </row>
    <row r="15" spans="1:27" ht="11.25" customHeight="1">
      <c r="A15" s="128"/>
      <c r="B15" s="129"/>
      <c r="C15" s="370"/>
      <c r="D15" s="311"/>
      <c r="E15" s="272"/>
      <c r="F15" s="370"/>
      <c r="G15" s="311"/>
      <c r="H15" s="156"/>
      <c r="I15" s="370"/>
      <c r="J15" s="313"/>
      <c r="K15" s="156"/>
      <c r="L15" s="398"/>
      <c r="M15" s="320"/>
      <c r="O15" s="408"/>
      <c r="P15" s="328"/>
      <c r="R15" s="408"/>
      <c r="S15" s="328"/>
      <c r="U15" s="408"/>
      <c r="V15" s="328"/>
      <c r="W15" s="156"/>
      <c r="X15" s="366" t="s">
        <v>451</v>
      </c>
      <c r="Y15" s="366" t="s">
        <v>452</v>
      </c>
    </row>
    <row r="16" spans="1:27">
      <c r="A16" s="128" t="s">
        <v>93</v>
      </c>
      <c r="B16" s="129"/>
      <c r="C16" s="371"/>
      <c r="D16" s="311"/>
      <c r="E16" s="272"/>
      <c r="F16" s="371"/>
      <c r="G16" s="311"/>
      <c r="H16" s="156"/>
      <c r="I16" s="371"/>
      <c r="J16" s="313"/>
      <c r="K16" s="156"/>
      <c r="L16" s="399"/>
      <c r="M16" s="320"/>
      <c r="O16" s="409"/>
      <c r="P16" s="328"/>
      <c r="R16" s="409"/>
      <c r="S16" s="328"/>
      <c r="U16" s="409"/>
      <c r="V16" s="328"/>
      <c r="W16" s="156"/>
      <c r="X16" s="422"/>
      <c r="Y16" s="214"/>
    </row>
    <row r="17" spans="1:25">
      <c r="A17" s="130">
        <f t="shared" ref="A17:A28" si="0">VLOOKUP($B17,Crosswalk,2,FALSE)</f>
        <v>0</v>
      </c>
      <c r="B17" s="13">
        <v>110</v>
      </c>
      <c r="C17" s="524"/>
      <c r="D17" s="978">
        <v>0</v>
      </c>
      <c r="E17" s="523"/>
      <c r="F17" s="524"/>
      <c r="G17" s="978">
        <v>0</v>
      </c>
      <c r="H17" s="123"/>
      <c r="I17" s="394"/>
      <c r="J17" s="989">
        <v>0</v>
      </c>
      <c r="K17" s="123"/>
      <c r="L17" s="400"/>
      <c r="M17" s="996">
        <v>0</v>
      </c>
      <c r="O17" s="410"/>
      <c r="P17" s="1003">
        <v>0</v>
      </c>
      <c r="R17" s="410"/>
      <c r="S17" s="1003">
        <v>0</v>
      </c>
      <c r="U17" s="410"/>
      <c r="V17" s="1003">
        <v>0</v>
      </c>
      <c r="W17" s="123"/>
      <c r="X17" s="419">
        <f>C17+I17+L17+O17+R17+U17</f>
        <v>0</v>
      </c>
      <c r="Y17" s="1010">
        <f>D17+J17+M17+P17+S17+V17</f>
        <v>0</v>
      </c>
    </row>
    <row r="18" spans="1:25">
      <c r="A18" s="130">
        <f t="shared" si="0"/>
        <v>0</v>
      </c>
      <c r="B18" s="13">
        <v>111</v>
      </c>
      <c r="C18" s="524"/>
      <c r="D18" s="978">
        <v>0</v>
      </c>
      <c r="E18" s="523"/>
      <c r="F18" s="524"/>
      <c r="G18" s="978">
        <v>0</v>
      </c>
      <c r="H18" s="123"/>
      <c r="I18" s="394"/>
      <c r="J18" s="989">
        <v>0</v>
      </c>
      <c r="K18" s="123"/>
      <c r="L18" s="400"/>
      <c r="M18" s="996">
        <v>0</v>
      </c>
      <c r="O18" s="410"/>
      <c r="P18" s="1003">
        <v>0</v>
      </c>
      <c r="R18" s="410"/>
      <c r="S18" s="1003">
        <v>0</v>
      </c>
      <c r="U18" s="410"/>
      <c r="V18" s="1003">
        <v>0</v>
      </c>
      <c r="W18" s="123"/>
      <c r="X18" s="419">
        <f t="shared" ref="X18:X27" si="1">C18+I18+L18+O18+R18+U18</f>
        <v>0</v>
      </c>
      <c r="Y18" s="1010">
        <f t="shared" ref="Y18:Y27" si="2">D18+J18+M18+P18+S18+V18</f>
        <v>0</v>
      </c>
    </row>
    <row r="19" spans="1:25" s="139" customFormat="1">
      <c r="A19" s="130">
        <f t="shared" si="0"/>
        <v>0</v>
      </c>
      <c r="B19" s="13">
        <v>112</v>
      </c>
      <c r="C19" s="524"/>
      <c r="D19" s="978">
        <v>0</v>
      </c>
      <c r="E19" s="523"/>
      <c r="F19" s="524"/>
      <c r="G19" s="978">
        <v>0</v>
      </c>
      <c r="H19" s="123"/>
      <c r="I19" s="394"/>
      <c r="J19" s="989">
        <v>0</v>
      </c>
      <c r="K19" s="123"/>
      <c r="L19" s="400"/>
      <c r="M19" s="996">
        <v>0</v>
      </c>
      <c r="N19" s="212"/>
      <c r="O19" s="410"/>
      <c r="P19" s="1003">
        <v>0</v>
      </c>
      <c r="Q19" s="529"/>
      <c r="R19" s="410"/>
      <c r="S19" s="1003">
        <v>0</v>
      </c>
      <c r="T19" s="529"/>
      <c r="U19" s="410"/>
      <c r="V19" s="1003">
        <v>0</v>
      </c>
      <c r="W19" s="123"/>
      <c r="X19" s="419">
        <f t="shared" si="1"/>
        <v>0</v>
      </c>
      <c r="Y19" s="1010">
        <f t="shared" si="2"/>
        <v>0</v>
      </c>
    </row>
    <row r="20" spans="1:25">
      <c r="A20" s="130">
        <f t="shared" si="0"/>
        <v>0</v>
      </c>
      <c r="B20" s="13">
        <v>113</v>
      </c>
      <c r="C20" s="524"/>
      <c r="D20" s="978">
        <v>0</v>
      </c>
      <c r="E20" s="523"/>
      <c r="F20" s="524"/>
      <c r="G20" s="978">
        <v>0</v>
      </c>
      <c r="H20" s="123"/>
      <c r="I20" s="394"/>
      <c r="J20" s="989">
        <v>0</v>
      </c>
      <c r="K20" s="123"/>
      <c r="L20" s="400"/>
      <c r="M20" s="996">
        <v>0</v>
      </c>
      <c r="O20" s="410"/>
      <c r="P20" s="1003">
        <v>0</v>
      </c>
      <c r="R20" s="410"/>
      <c r="S20" s="1003">
        <v>0</v>
      </c>
      <c r="U20" s="410"/>
      <c r="V20" s="1003">
        <v>0</v>
      </c>
      <c r="W20" s="123"/>
      <c r="X20" s="419">
        <f t="shared" si="1"/>
        <v>0</v>
      </c>
      <c r="Y20" s="1010">
        <f t="shared" si="2"/>
        <v>0</v>
      </c>
    </row>
    <row r="21" spans="1:25">
      <c r="A21" s="130">
        <f t="shared" si="0"/>
        <v>0</v>
      </c>
      <c r="B21" s="13">
        <v>117</v>
      </c>
      <c r="C21" s="524"/>
      <c r="D21" s="978">
        <v>0</v>
      </c>
      <c r="E21" s="523"/>
      <c r="F21" s="524"/>
      <c r="G21" s="978">
        <v>0</v>
      </c>
      <c r="H21" s="123"/>
      <c r="I21" s="394"/>
      <c r="J21" s="989">
        <v>0</v>
      </c>
      <c r="K21" s="123"/>
      <c r="L21" s="400"/>
      <c r="M21" s="996">
        <v>0</v>
      </c>
      <c r="O21" s="410"/>
      <c r="P21" s="1003">
        <v>0</v>
      </c>
      <c r="R21" s="410"/>
      <c r="S21" s="1003">
        <v>0</v>
      </c>
      <c r="U21" s="410"/>
      <c r="V21" s="1003">
        <v>0</v>
      </c>
      <c r="W21" s="123"/>
      <c r="X21" s="419">
        <f t="shared" si="1"/>
        <v>0</v>
      </c>
      <c r="Y21" s="1010">
        <f t="shared" si="2"/>
        <v>0</v>
      </c>
    </row>
    <row r="22" spans="1:25" s="529" customFormat="1">
      <c r="A22" s="130">
        <f t="shared" si="0"/>
        <v>0</v>
      </c>
      <c r="B22" s="13">
        <v>170</v>
      </c>
      <c r="C22" s="524"/>
      <c r="D22" s="978">
        <v>0</v>
      </c>
      <c r="E22" s="523"/>
      <c r="F22" s="524"/>
      <c r="G22" s="978">
        <v>0</v>
      </c>
      <c r="H22" s="123"/>
      <c r="I22" s="394"/>
      <c r="J22" s="989">
        <v>0</v>
      </c>
      <c r="K22" s="123"/>
      <c r="L22" s="400"/>
      <c r="M22" s="996">
        <v>0</v>
      </c>
      <c r="O22" s="410"/>
      <c r="P22" s="1003">
        <v>0</v>
      </c>
      <c r="R22" s="410"/>
      <c r="S22" s="1003">
        <v>0</v>
      </c>
      <c r="U22" s="410"/>
      <c r="V22" s="1003">
        <v>0</v>
      </c>
      <c r="W22" s="123"/>
      <c r="X22" s="419">
        <f t="shared" ref="X22" si="3">C22+I22+L22+O22+R22+U22</f>
        <v>0</v>
      </c>
      <c r="Y22" s="1010">
        <f t="shared" ref="Y22" si="4">D22+J22+M22+P22+S22+V22</f>
        <v>0</v>
      </c>
    </row>
    <row r="23" spans="1:25" s="139" customFormat="1">
      <c r="A23" s="130">
        <f t="shared" si="0"/>
        <v>0</v>
      </c>
      <c r="B23" s="13">
        <v>171</v>
      </c>
      <c r="C23" s="524"/>
      <c r="D23" s="978">
        <v>0</v>
      </c>
      <c r="E23" s="523"/>
      <c r="F23" s="524"/>
      <c r="G23" s="978">
        <v>0</v>
      </c>
      <c r="H23" s="123"/>
      <c r="I23" s="394"/>
      <c r="J23" s="989">
        <v>0</v>
      </c>
      <c r="K23" s="123"/>
      <c r="L23" s="400"/>
      <c r="M23" s="996">
        <v>0</v>
      </c>
      <c r="N23" s="212"/>
      <c r="O23" s="410"/>
      <c r="P23" s="1003">
        <v>0</v>
      </c>
      <c r="Q23" s="529"/>
      <c r="R23" s="410"/>
      <c r="S23" s="1003">
        <v>0</v>
      </c>
      <c r="T23" s="529"/>
      <c r="U23" s="410"/>
      <c r="V23" s="1003">
        <v>0</v>
      </c>
      <c r="W23" s="123"/>
      <c r="X23" s="419">
        <f t="shared" si="1"/>
        <v>0</v>
      </c>
      <c r="Y23" s="1010">
        <f t="shared" si="2"/>
        <v>0</v>
      </c>
    </row>
    <row r="24" spans="1:25">
      <c r="A24" s="130">
        <f t="shared" si="0"/>
        <v>0</v>
      </c>
      <c r="B24" s="13">
        <v>172</v>
      </c>
      <c r="C24" s="524"/>
      <c r="D24" s="978">
        <v>0</v>
      </c>
      <c r="E24" s="523"/>
      <c r="F24" s="524"/>
      <c r="G24" s="978">
        <v>0</v>
      </c>
      <c r="H24" s="123"/>
      <c r="I24" s="394"/>
      <c r="J24" s="989">
        <v>0</v>
      </c>
      <c r="K24" s="123"/>
      <c r="L24" s="400"/>
      <c r="M24" s="996">
        <v>0</v>
      </c>
      <c r="O24" s="410"/>
      <c r="P24" s="1003">
        <v>0</v>
      </c>
      <c r="R24" s="410"/>
      <c r="S24" s="1003">
        <v>0</v>
      </c>
      <c r="U24" s="410"/>
      <c r="V24" s="1003">
        <v>0</v>
      </c>
      <c r="W24" s="123"/>
      <c r="X24" s="419">
        <f t="shared" si="1"/>
        <v>0</v>
      </c>
      <c r="Y24" s="1010">
        <f t="shared" si="2"/>
        <v>0</v>
      </c>
    </row>
    <row r="25" spans="1:25">
      <c r="A25" s="130">
        <f t="shared" si="0"/>
        <v>0</v>
      </c>
      <c r="B25" s="13">
        <v>174</v>
      </c>
      <c r="C25" s="524"/>
      <c r="D25" s="978">
        <v>0</v>
      </c>
      <c r="E25" s="523"/>
      <c r="F25" s="524"/>
      <c r="G25" s="978">
        <v>0</v>
      </c>
      <c r="H25" s="123"/>
      <c r="I25" s="394"/>
      <c r="J25" s="989">
        <v>0</v>
      </c>
      <c r="K25" s="123"/>
      <c r="L25" s="400"/>
      <c r="M25" s="996">
        <v>0</v>
      </c>
      <c r="O25" s="410"/>
      <c r="P25" s="1003">
        <v>0</v>
      </c>
      <c r="R25" s="410"/>
      <c r="S25" s="1003">
        <v>0</v>
      </c>
      <c r="U25" s="410"/>
      <c r="V25" s="1003">
        <v>0</v>
      </c>
      <c r="W25" s="123"/>
      <c r="X25" s="419">
        <f t="shared" si="1"/>
        <v>0</v>
      </c>
      <c r="Y25" s="1010">
        <f t="shared" si="2"/>
        <v>0</v>
      </c>
    </row>
    <row r="26" spans="1:25">
      <c r="A26" s="130">
        <f t="shared" si="0"/>
        <v>0</v>
      </c>
      <c r="B26" s="13">
        <v>200</v>
      </c>
      <c r="C26" s="524"/>
      <c r="D26" s="978">
        <v>0</v>
      </c>
      <c r="E26" s="523"/>
      <c r="F26" s="524"/>
      <c r="G26" s="978">
        <v>0</v>
      </c>
      <c r="H26" s="123"/>
      <c r="I26" s="394"/>
      <c r="J26" s="989">
        <v>0</v>
      </c>
      <c r="K26" s="123"/>
      <c r="L26" s="400"/>
      <c r="M26" s="996">
        <v>0</v>
      </c>
      <c r="O26" s="410"/>
      <c r="P26" s="1003">
        <v>0</v>
      </c>
      <c r="R26" s="410"/>
      <c r="S26" s="1003">
        <v>0</v>
      </c>
      <c r="U26" s="410"/>
      <c r="V26" s="1003">
        <v>0</v>
      </c>
      <c r="W26" s="123"/>
      <c r="X26" s="419">
        <f t="shared" si="1"/>
        <v>0</v>
      </c>
      <c r="Y26" s="1010">
        <f t="shared" si="2"/>
        <v>0</v>
      </c>
    </row>
    <row r="27" spans="1:25">
      <c r="A27" s="130">
        <f t="shared" si="0"/>
        <v>0</v>
      </c>
      <c r="B27" s="13">
        <v>203</v>
      </c>
      <c r="C27" s="524"/>
      <c r="D27" s="978">
        <v>0</v>
      </c>
      <c r="E27" s="523"/>
      <c r="F27" s="524"/>
      <c r="G27" s="978">
        <v>0</v>
      </c>
      <c r="H27" s="123"/>
      <c r="I27" s="394"/>
      <c r="J27" s="989">
        <v>0</v>
      </c>
      <c r="K27" s="123"/>
      <c r="L27" s="400"/>
      <c r="M27" s="996">
        <v>0</v>
      </c>
      <c r="O27" s="410"/>
      <c r="P27" s="1003">
        <v>0</v>
      </c>
      <c r="R27" s="410"/>
      <c r="S27" s="1003">
        <v>0</v>
      </c>
      <c r="U27" s="410"/>
      <c r="V27" s="1003">
        <v>0</v>
      </c>
      <c r="W27" s="123"/>
      <c r="X27" s="419">
        <f t="shared" si="1"/>
        <v>0</v>
      </c>
      <c r="Y27" s="1010">
        <f t="shared" si="2"/>
        <v>0</v>
      </c>
    </row>
    <row r="28" spans="1:25">
      <c r="A28" s="130">
        <f t="shared" si="0"/>
        <v>0</v>
      </c>
      <c r="B28" s="13">
        <v>206</v>
      </c>
      <c r="C28" s="522"/>
      <c r="D28" s="979">
        <v>0</v>
      </c>
      <c r="E28" s="523"/>
      <c r="F28" s="522"/>
      <c r="G28" s="979">
        <v>0</v>
      </c>
      <c r="H28" s="123"/>
      <c r="I28" s="395"/>
      <c r="J28" s="990">
        <v>0</v>
      </c>
      <c r="K28" s="123"/>
      <c r="L28" s="401"/>
      <c r="M28" s="997">
        <v>0</v>
      </c>
      <c r="O28" s="411"/>
      <c r="P28" s="1004">
        <v>0</v>
      </c>
      <c r="R28" s="411"/>
      <c r="S28" s="1004">
        <v>0</v>
      </c>
      <c r="U28" s="411"/>
      <c r="V28" s="1004">
        <v>0</v>
      </c>
      <c r="W28" s="123"/>
      <c r="X28" s="420">
        <f>C28+I28+L28+O28+R28+U28</f>
        <v>0</v>
      </c>
      <c r="Y28" s="1011">
        <f>D28+J28+M28+P28+S28+V28</f>
        <v>0</v>
      </c>
    </row>
    <row r="29" spans="1:25" s="91" customFormat="1" ht="14.25">
      <c r="A29" s="49" t="s">
        <v>89</v>
      </c>
      <c r="B29" s="7"/>
      <c r="C29" s="372">
        <f>SUM(C17:C28)</f>
        <v>0</v>
      </c>
      <c r="D29" s="980">
        <f>SUM(D17:D28)</f>
        <v>0</v>
      </c>
      <c r="E29" s="279"/>
      <c r="F29" s="372">
        <f>SUM(F17:F28)</f>
        <v>0</v>
      </c>
      <c r="G29" s="980">
        <f>SUM(G17:G28)</f>
        <v>0</v>
      </c>
      <c r="H29" s="157"/>
      <c r="I29" s="396">
        <f>SUM(I17:I28)</f>
        <v>0</v>
      </c>
      <c r="J29" s="991">
        <f>SUM(J17:J28)</f>
        <v>0</v>
      </c>
      <c r="K29" s="157"/>
      <c r="L29" s="402">
        <f>SUM(L17:L28)</f>
        <v>0</v>
      </c>
      <c r="M29" s="998">
        <f>SUM(M17:M28)</f>
        <v>0</v>
      </c>
      <c r="N29" s="136"/>
      <c r="O29" s="412">
        <f>SUM(O17:O28)</f>
        <v>0</v>
      </c>
      <c r="P29" s="1005">
        <f>SUM(P17:P28)</f>
        <v>0</v>
      </c>
      <c r="Q29" s="136"/>
      <c r="R29" s="412">
        <f>SUM(R17:R28)</f>
        <v>0</v>
      </c>
      <c r="S29" s="1005">
        <f>SUM(S17:S28)</f>
        <v>0</v>
      </c>
      <c r="T29" s="136"/>
      <c r="U29" s="412">
        <f>SUM(U17:U28)</f>
        <v>0</v>
      </c>
      <c r="V29" s="1005">
        <f>SUM(V17:V28)</f>
        <v>0</v>
      </c>
      <c r="W29" s="157"/>
      <c r="X29" s="421">
        <f>SUM(X17:X28)</f>
        <v>0</v>
      </c>
      <c r="Y29" s="1012">
        <f>SUM(Y17:Y28)</f>
        <v>0</v>
      </c>
    </row>
    <row r="30" spans="1:25" s="93" customFormat="1" ht="14.25">
      <c r="A30" s="94"/>
      <c r="B30" s="134"/>
      <c r="C30" s="94"/>
      <c r="D30" s="275"/>
      <c r="E30" s="275"/>
      <c r="F30" s="94"/>
      <c r="G30" s="980"/>
      <c r="H30" s="135"/>
      <c r="I30" s="94"/>
      <c r="J30" s="991"/>
      <c r="K30" s="135"/>
      <c r="L30" s="403"/>
      <c r="M30" s="998"/>
      <c r="O30" s="413"/>
      <c r="P30" s="1005"/>
      <c r="R30" s="413"/>
      <c r="S30" s="1005"/>
      <c r="U30" s="413"/>
      <c r="V30" s="1005"/>
      <c r="W30" s="135"/>
      <c r="X30" s="233"/>
      <c r="Y30" s="1012"/>
    </row>
    <row r="31" spans="1:25" s="131" customFormat="1">
      <c r="A31" s="377" t="s">
        <v>94</v>
      </c>
      <c r="B31" s="120" t="s">
        <v>64</v>
      </c>
      <c r="C31" s="94"/>
      <c r="D31" s="274"/>
      <c r="E31" s="274"/>
      <c r="F31" s="94"/>
      <c r="G31" s="987"/>
      <c r="H31" s="123"/>
      <c r="I31" s="94"/>
      <c r="J31" s="992"/>
      <c r="K31" s="123"/>
      <c r="L31" s="403"/>
      <c r="M31" s="999"/>
      <c r="N31" s="211"/>
      <c r="O31" s="413"/>
      <c r="P31" s="1006"/>
      <c r="Q31" s="211"/>
      <c r="R31" s="413"/>
      <c r="S31" s="1006"/>
      <c r="T31" s="211"/>
      <c r="U31" s="413"/>
      <c r="V31" s="1006"/>
      <c r="W31" s="123"/>
      <c r="X31" s="123"/>
      <c r="Y31" s="1010"/>
    </row>
    <row r="32" spans="1:25">
      <c r="A32" s="130">
        <f t="shared" ref="A32:A63" si="5">VLOOKUP($B32,Crosswalk,2,FALSE)</f>
        <v>0</v>
      </c>
      <c r="B32" s="13">
        <v>250</v>
      </c>
      <c r="C32" s="374"/>
      <c r="D32" s="978">
        <v>0</v>
      </c>
      <c r="E32" s="523"/>
      <c r="F32" s="521"/>
      <c r="G32" s="978">
        <v>0</v>
      </c>
      <c r="H32" s="123"/>
      <c r="I32" s="374"/>
      <c r="J32" s="989">
        <v>0</v>
      </c>
      <c r="K32" s="123"/>
      <c r="L32" s="404"/>
      <c r="M32" s="996">
        <v>0</v>
      </c>
      <c r="O32" s="414"/>
      <c r="P32" s="1003">
        <v>0</v>
      </c>
      <c r="R32" s="414"/>
      <c r="S32" s="1003">
        <v>0</v>
      </c>
      <c r="U32" s="414"/>
      <c r="V32" s="1003">
        <v>0</v>
      </c>
      <c r="W32" s="123"/>
      <c r="X32" s="414"/>
      <c r="Y32" s="1010">
        <f t="shared" ref="Y32:Y95" si="6">D32+J32+M32+P32+S32+V32</f>
        <v>0</v>
      </c>
    </row>
    <row r="33" spans="1:25">
      <c r="A33" s="130">
        <f t="shared" si="5"/>
        <v>0</v>
      </c>
      <c r="B33" s="13">
        <v>258</v>
      </c>
      <c r="C33" s="374"/>
      <c r="D33" s="978">
        <v>0</v>
      </c>
      <c r="E33" s="523"/>
      <c r="F33" s="521"/>
      <c r="G33" s="978">
        <v>0</v>
      </c>
      <c r="H33" s="123"/>
      <c r="I33" s="374"/>
      <c r="J33" s="989">
        <v>0</v>
      </c>
      <c r="K33" s="123"/>
      <c r="L33" s="404"/>
      <c r="M33" s="996">
        <v>0</v>
      </c>
      <c r="O33" s="414"/>
      <c r="P33" s="1003">
        <v>0</v>
      </c>
      <c r="R33" s="414"/>
      <c r="S33" s="1003">
        <v>0</v>
      </c>
      <c r="U33" s="414"/>
      <c r="V33" s="1003">
        <v>0</v>
      </c>
      <c r="W33" s="123"/>
      <c r="X33" s="414"/>
      <c r="Y33" s="1010">
        <f t="shared" si="6"/>
        <v>0</v>
      </c>
    </row>
    <row r="34" spans="1:25">
      <c r="A34" s="130">
        <f t="shared" si="5"/>
        <v>0</v>
      </c>
      <c r="B34" s="13">
        <v>259</v>
      </c>
      <c r="C34" s="374"/>
      <c r="D34" s="978">
        <v>0</v>
      </c>
      <c r="E34" s="523"/>
      <c r="F34" s="521"/>
      <c r="G34" s="978">
        <v>0</v>
      </c>
      <c r="H34" s="123"/>
      <c r="I34" s="374"/>
      <c r="J34" s="989">
        <v>0</v>
      </c>
      <c r="K34" s="123"/>
      <c r="L34" s="404"/>
      <c r="M34" s="996">
        <v>0</v>
      </c>
      <c r="O34" s="414"/>
      <c r="P34" s="1003">
        <v>0</v>
      </c>
      <c r="R34" s="414"/>
      <c r="S34" s="1003">
        <v>0</v>
      </c>
      <c r="U34" s="414"/>
      <c r="V34" s="1003">
        <v>0</v>
      </c>
      <c r="W34" s="123"/>
      <c r="X34" s="414"/>
      <c r="Y34" s="1010">
        <f t="shared" si="6"/>
        <v>0</v>
      </c>
    </row>
    <row r="35" spans="1:25">
      <c r="A35" s="130">
        <f t="shared" si="5"/>
        <v>0</v>
      </c>
      <c r="B35" s="13">
        <v>260</v>
      </c>
      <c r="C35" s="374"/>
      <c r="D35" s="978">
        <v>0</v>
      </c>
      <c r="E35" s="523"/>
      <c r="F35" s="521"/>
      <c r="G35" s="978">
        <v>0</v>
      </c>
      <c r="H35" s="123"/>
      <c r="I35" s="374"/>
      <c r="J35" s="989">
        <v>0</v>
      </c>
      <c r="K35" s="123"/>
      <c r="L35" s="404"/>
      <c r="M35" s="996">
        <v>0</v>
      </c>
      <c r="O35" s="414"/>
      <c r="P35" s="1003">
        <v>0</v>
      </c>
      <c r="R35" s="414"/>
      <c r="S35" s="1003">
        <v>0</v>
      </c>
      <c r="U35" s="414"/>
      <c r="V35" s="1003">
        <v>0</v>
      </c>
      <c r="W35" s="123"/>
      <c r="X35" s="414"/>
      <c r="Y35" s="1010">
        <f t="shared" si="6"/>
        <v>0</v>
      </c>
    </row>
    <row r="36" spans="1:25">
      <c r="A36" s="130">
        <f t="shared" si="5"/>
        <v>0</v>
      </c>
      <c r="B36" s="13">
        <v>270</v>
      </c>
      <c r="C36" s="374"/>
      <c r="D36" s="978">
        <v>0</v>
      </c>
      <c r="E36" s="523"/>
      <c r="F36" s="521"/>
      <c r="G36" s="978">
        <v>0</v>
      </c>
      <c r="H36" s="123"/>
      <c r="I36" s="374"/>
      <c r="J36" s="989">
        <v>0</v>
      </c>
      <c r="K36" s="123"/>
      <c r="L36" s="404"/>
      <c r="M36" s="996">
        <v>0</v>
      </c>
      <c r="O36" s="414"/>
      <c r="P36" s="1003">
        <v>0</v>
      </c>
      <c r="R36" s="414"/>
      <c r="S36" s="1003">
        <v>0</v>
      </c>
      <c r="U36" s="414"/>
      <c r="V36" s="1003">
        <v>0</v>
      </c>
      <c r="W36" s="123"/>
      <c r="X36" s="414"/>
      <c r="Y36" s="1010">
        <f t="shared" si="6"/>
        <v>0</v>
      </c>
    </row>
    <row r="37" spans="1:25">
      <c r="A37" s="130">
        <f t="shared" si="5"/>
        <v>0</v>
      </c>
      <c r="B37" s="13">
        <v>271</v>
      </c>
      <c r="C37" s="374"/>
      <c r="D37" s="978">
        <v>0</v>
      </c>
      <c r="E37" s="523"/>
      <c r="F37" s="521"/>
      <c r="G37" s="978">
        <v>0</v>
      </c>
      <c r="H37" s="123"/>
      <c r="I37" s="374"/>
      <c r="J37" s="989">
        <v>0</v>
      </c>
      <c r="K37" s="123"/>
      <c r="L37" s="404"/>
      <c r="M37" s="996">
        <v>0</v>
      </c>
      <c r="O37" s="414"/>
      <c r="P37" s="1003">
        <v>0</v>
      </c>
      <c r="R37" s="414"/>
      <c r="S37" s="1003">
        <v>0</v>
      </c>
      <c r="U37" s="414"/>
      <c r="V37" s="1003">
        <v>0</v>
      </c>
      <c r="W37" s="123"/>
      <c r="X37" s="414"/>
      <c r="Y37" s="1010">
        <f t="shared" si="6"/>
        <v>0</v>
      </c>
    </row>
    <row r="38" spans="1:25">
      <c r="A38" s="130">
        <f t="shared" si="5"/>
        <v>0</v>
      </c>
      <c r="B38" s="13">
        <v>272</v>
      </c>
      <c r="C38" s="374"/>
      <c r="D38" s="978">
        <v>0</v>
      </c>
      <c r="E38" s="523"/>
      <c r="F38" s="521"/>
      <c r="G38" s="978">
        <v>0</v>
      </c>
      <c r="H38" s="123"/>
      <c r="I38" s="374"/>
      <c r="J38" s="989">
        <v>0</v>
      </c>
      <c r="K38" s="123"/>
      <c r="L38" s="404"/>
      <c r="M38" s="996">
        <v>0</v>
      </c>
      <c r="O38" s="414"/>
      <c r="P38" s="1003">
        <v>0</v>
      </c>
      <c r="R38" s="414"/>
      <c r="S38" s="1003">
        <v>0</v>
      </c>
      <c r="U38" s="414"/>
      <c r="V38" s="1003">
        <v>0</v>
      </c>
      <c r="W38" s="123"/>
      <c r="X38" s="414"/>
      <c r="Y38" s="1010">
        <f t="shared" si="6"/>
        <v>0</v>
      </c>
    </row>
    <row r="39" spans="1:25">
      <c r="A39" s="130">
        <f t="shared" si="5"/>
        <v>0</v>
      </c>
      <c r="B39" s="13">
        <v>274</v>
      </c>
      <c r="C39" s="374"/>
      <c r="D39" s="978">
        <v>0</v>
      </c>
      <c r="E39" s="523"/>
      <c r="F39" s="521"/>
      <c r="G39" s="978">
        <v>0</v>
      </c>
      <c r="H39" s="123"/>
      <c r="I39" s="374"/>
      <c r="J39" s="989">
        <v>0</v>
      </c>
      <c r="K39" s="123"/>
      <c r="L39" s="404"/>
      <c r="M39" s="996">
        <v>0</v>
      </c>
      <c r="O39" s="414"/>
      <c r="P39" s="1003">
        <v>0</v>
      </c>
      <c r="R39" s="414"/>
      <c r="S39" s="1003">
        <v>0</v>
      </c>
      <c r="U39" s="414"/>
      <c r="V39" s="1003">
        <v>0</v>
      </c>
      <c r="W39" s="123"/>
      <c r="X39" s="414"/>
      <c r="Y39" s="1010">
        <f t="shared" si="6"/>
        <v>0</v>
      </c>
    </row>
    <row r="40" spans="1:25">
      <c r="A40" s="130">
        <f t="shared" si="5"/>
        <v>0</v>
      </c>
      <c r="B40" s="13">
        <v>275</v>
      </c>
      <c r="C40" s="374"/>
      <c r="D40" s="978">
        <v>0</v>
      </c>
      <c r="E40" s="523"/>
      <c r="F40" s="521"/>
      <c r="G40" s="978">
        <v>0</v>
      </c>
      <c r="H40" s="123"/>
      <c r="I40" s="374"/>
      <c r="J40" s="989">
        <v>0</v>
      </c>
      <c r="K40" s="123"/>
      <c r="L40" s="404"/>
      <c r="M40" s="996">
        <v>0</v>
      </c>
      <c r="O40" s="414"/>
      <c r="P40" s="1003">
        <v>0</v>
      </c>
      <c r="R40" s="414"/>
      <c r="S40" s="1003">
        <v>0</v>
      </c>
      <c r="U40" s="414"/>
      <c r="V40" s="1003">
        <v>0</v>
      </c>
      <c r="W40" s="123"/>
      <c r="X40" s="414"/>
      <c r="Y40" s="1010">
        <f t="shared" si="6"/>
        <v>0</v>
      </c>
    </row>
    <row r="41" spans="1:25" s="511" customFormat="1">
      <c r="A41" s="130">
        <f t="shared" si="5"/>
        <v>0</v>
      </c>
      <c r="B41" s="13">
        <v>276</v>
      </c>
      <c r="C41" s="374"/>
      <c r="D41" s="978">
        <v>0</v>
      </c>
      <c r="E41" s="523"/>
      <c r="F41" s="521"/>
      <c r="G41" s="978">
        <v>0</v>
      </c>
      <c r="H41" s="123"/>
      <c r="I41" s="374"/>
      <c r="J41" s="989">
        <v>0</v>
      </c>
      <c r="K41" s="123"/>
      <c r="L41" s="404"/>
      <c r="M41" s="996">
        <v>0</v>
      </c>
      <c r="O41" s="414"/>
      <c r="P41" s="1003">
        <v>0</v>
      </c>
      <c r="Q41" s="529"/>
      <c r="R41" s="414"/>
      <c r="S41" s="1003">
        <v>0</v>
      </c>
      <c r="T41" s="529"/>
      <c r="U41" s="414"/>
      <c r="V41" s="1003">
        <v>0</v>
      </c>
      <c r="W41" s="123"/>
      <c r="X41" s="414"/>
      <c r="Y41" s="1010">
        <f t="shared" si="6"/>
        <v>0</v>
      </c>
    </row>
    <row r="42" spans="1:25">
      <c r="A42" s="130">
        <f t="shared" si="5"/>
        <v>0</v>
      </c>
      <c r="B42" s="13">
        <v>278</v>
      </c>
      <c r="C42" s="374"/>
      <c r="D42" s="978">
        <v>0</v>
      </c>
      <c r="E42" s="523"/>
      <c r="F42" s="521"/>
      <c r="G42" s="978">
        <v>0</v>
      </c>
      <c r="H42" s="123"/>
      <c r="I42" s="374"/>
      <c r="J42" s="989">
        <v>0</v>
      </c>
      <c r="K42" s="123"/>
      <c r="L42" s="404"/>
      <c r="M42" s="996">
        <v>0</v>
      </c>
      <c r="O42" s="414"/>
      <c r="P42" s="1003">
        <v>0</v>
      </c>
      <c r="R42" s="414"/>
      <c r="S42" s="1003">
        <v>0</v>
      </c>
      <c r="U42" s="414"/>
      <c r="V42" s="1003">
        <v>0</v>
      </c>
      <c r="W42" s="123"/>
      <c r="X42" s="414"/>
      <c r="Y42" s="1010">
        <f t="shared" si="6"/>
        <v>0</v>
      </c>
    </row>
    <row r="43" spans="1:25">
      <c r="A43" s="130">
        <f t="shared" si="5"/>
        <v>0</v>
      </c>
      <c r="B43" s="13">
        <v>300</v>
      </c>
      <c r="C43" s="374"/>
      <c r="D43" s="978">
        <v>0</v>
      </c>
      <c r="E43" s="523"/>
      <c r="F43" s="521"/>
      <c r="G43" s="978">
        <v>0</v>
      </c>
      <c r="H43" s="123"/>
      <c r="I43" s="374"/>
      <c r="J43" s="989">
        <v>0</v>
      </c>
      <c r="K43" s="123"/>
      <c r="L43" s="404"/>
      <c r="M43" s="996">
        <v>0</v>
      </c>
      <c r="O43" s="414"/>
      <c r="P43" s="1003">
        <v>0</v>
      </c>
      <c r="R43" s="414"/>
      <c r="S43" s="1003">
        <v>0</v>
      </c>
      <c r="U43" s="414"/>
      <c r="V43" s="1003">
        <v>0</v>
      </c>
      <c r="W43" s="123"/>
      <c r="X43" s="414"/>
      <c r="Y43" s="1010">
        <f t="shared" si="6"/>
        <v>0</v>
      </c>
    </row>
    <row r="44" spans="1:25">
      <c r="A44" s="130">
        <f t="shared" si="5"/>
        <v>0</v>
      </c>
      <c r="B44" s="13">
        <v>301</v>
      </c>
      <c r="C44" s="374"/>
      <c r="D44" s="978">
        <v>0</v>
      </c>
      <c r="E44" s="523"/>
      <c r="F44" s="521"/>
      <c r="G44" s="978">
        <v>0</v>
      </c>
      <c r="H44" s="123"/>
      <c r="I44" s="374"/>
      <c r="J44" s="989">
        <v>0</v>
      </c>
      <c r="K44" s="123"/>
      <c r="L44" s="404"/>
      <c r="M44" s="996">
        <v>0</v>
      </c>
      <c r="O44" s="414"/>
      <c r="P44" s="1003">
        <v>0</v>
      </c>
      <c r="R44" s="414"/>
      <c r="S44" s="1003">
        <v>0</v>
      </c>
      <c r="U44" s="414"/>
      <c r="V44" s="1003">
        <v>0</v>
      </c>
      <c r="W44" s="123"/>
      <c r="X44" s="414"/>
      <c r="Y44" s="1010">
        <f t="shared" si="6"/>
        <v>0</v>
      </c>
    </row>
    <row r="45" spans="1:25">
      <c r="A45" s="130">
        <f t="shared" si="5"/>
        <v>0</v>
      </c>
      <c r="B45" s="13">
        <v>302</v>
      </c>
      <c r="C45" s="374"/>
      <c r="D45" s="978">
        <v>0</v>
      </c>
      <c r="E45" s="523"/>
      <c r="F45" s="521"/>
      <c r="G45" s="978">
        <v>0</v>
      </c>
      <c r="H45" s="123"/>
      <c r="I45" s="374"/>
      <c r="J45" s="989">
        <v>0</v>
      </c>
      <c r="K45" s="123"/>
      <c r="L45" s="404"/>
      <c r="M45" s="996">
        <v>0</v>
      </c>
      <c r="O45" s="414"/>
      <c r="P45" s="1003">
        <v>0</v>
      </c>
      <c r="R45" s="414"/>
      <c r="S45" s="1003">
        <v>0</v>
      </c>
      <c r="U45" s="414"/>
      <c r="V45" s="1003">
        <v>0</v>
      </c>
      <c r="W45" s="123"/>
      <c r="X45" s="414"/>
      <c r="Y45" s="1010">
        <f t="shared" si="6"/>
        <v>0</v>
      </c>
    </row>
    <row r="46" spans="1:25">
      <c r="A46" s="130">
        <f t="shared" si="5"/>
        <v>0</v>
      </c>
      <c r="B46" s="13">
        <v>305</v>
      </c>
      <c r="C46" s="374"/>
      <c r="D46" s="978">
        <v>0</v>
      </c>
      <c r="E46" s="523"/>
      <c r="F46" s="521"/>
      <c r="G46" s="978">
        <v>0</v>
      </c>
      <c r="H46" s="123"/>
      <c r="I46" s="374"/>
      <c r="J46" s="989">
        <v>0</v>
      </c>
      <c r="K46" s="123"/>
      <c r="L46" s="404"/>
      <c r="M46" s="996">
        <v>0</v>
      </c>
      <c r="O46" s="414"/>
      <c r="P46" s="1003">
        <v>0</v>
      </c>
      <c r="R46" s="414"/>
      <c r="S46" s="1003">
        <v>0</v>
      </c>
      <c r="U46" s="414"/>
      <c r="V46" s="1003">
        <v>0</v>
      </c>
      <c r="W46" s="123"/>
      <c r="X46" s="414"/>
      <c r="Y46" s="1010">
        <f t="shared" si="6"/>
        <v>0</v>
      </c>
    </row>
    <row r="47" spans="1:25">
      <c r="A47" s="130">
        <f t="shared" si="5"/>
        <v>0</v>
      </c>
      <c r="B47" s="13">
        <v>306</v>
      </c>
      <c r="C47" s="374"/>
      <c r="D47" s="978">
        <v>0</v>
      </c>
      <c r="E47" s="523"/>
      <c r="F47" s="521"/>
      <c r="G47" s="978">
        <v>0</v>
      </c>
      <c r="H47" s="123"/>
      <c r="I47" s="374"/>
      <c r="J47" s="989">
        <v>0</v>
      </c>
      <c r="K47" s="123"/>
      <c r="L47" s="404"/>
      <c r="M47" s="996">
        <v>0</v>
      </c>
      <c r="O47" s="414"/>
      <c r="P47" s="1003">
        <v>0</v>
      </c>
      <c r="R47" s="414"/>
      <c r="S47" s="1003">
        <v>0</v>
      </c>
      <c r="U47" s="414"/>
      <c r="V47" s="1003">
        <v>0</v>
      </c>
      <c r="W47" s="123"/>
      <c r="X47" s="414"/>
      <c r="Y47" s="1010">
        <f t="shared" si="6"/>
        <v>0</v>
      </c>
    </row>
    <row r="48" spans="1:25">
      <c r="A48" s="130">
        <f t="shared" si="5"/>
        <v>0</v>
      </c>
      <c r="B48" s="13">
        <v>307</v>
      </c>
      <c r="C48" s="374"/>
      <c r="D48" s="978">
        <v>0</v>
      </c>
      <c r="E48" s="523"/>
      <c r="F48" s="521"/>
      <c r="G48" s="978">
        <v>0</v>
      </c>
      <c r="H48" s="123"/>
      <c r="I48" s="374"/>
      <c r="J48" s="989">
        <v>0</v>
      </c>
      <c r="K48" s="123"/>
      <c r="L48" s="404"/>
      <c r="M48" s="996">
        <v>0</v>
      </c>
      <c r="O48" s="414"/>
      <c r="P48" s="1003">
        <v>0</v>
      </c>
      <c r="R48" s="414"/>
      <c r="S48" s="1003">
        <v>0</v>
      </c>
      <c r="U48" s="414"/>
      <c r="V48" s="1003">
        <v>0</v>
      </c>
      <c r="W48" s="123"/>
      <c r="X48" s="414"/>
      <c r="Y48" s="1010">
        <f t="shared" si="6"/>
        <v>0</v>
      </c>
    </row>
    <row r="49" spans="1:25">
      <c r="A49" s="130">
        <f t="shared" si="5"/>
        <v>0</v>
      </c>
      <c r="B49" s="13">
        <v>309</v>
      </c>
      <c r="C49" s="374"/>
      <c r="D49" s="978">
        <v>0</v>
      </c>
      <c r="E49" s="523"/>
      <c r="F49" s="521"/>
      <c r="G49" s="978">
        <v>0</v>
      </c>
      <c r="H49" s="123"/>
      <c r="I49" s="374"/>
      <c r="J49" s="989">
        <v>0</v>
      </c>
      <c r="K49" s="123"/>
      <c r="L49" s="404"/>
      <c r="M49" s="996">
        <v>0</v>
      </c>
      <c r="O49" s="414"/>
      <c r="P49" s="1003">
        <v>0</v>
      </c>
      <c r="R49" s="414"/>
      <c r="S49" s="1003">
        <v>0</v>
      </c>
      <c r="U49" s="414"/>
      <c r="V49" s="1003">
        <v>0</v>
      </c>
      <c r="W49" s="123"/>
      <c r="X49" s="414"/>
      <c r="Y49" s="1010">
        <f t="shared" si="6"/>
        <v>0</v>
      </c>
    </row>
    <row r="50" spans="1:25">
      <c r="A50" s="130">
        <f t="shared" si="5"/>
        <v>0</v>
      </c>
      <c r="B50" s="13">
        <v>310</v>
      </c>
      <c r="C50" s="374"/>
      <c r="D50" s="978">
        <v>0</v>
      </c>
      <c r="E50" s="523"/>
      <c r="F50" s="521"/>
      <c r="G50" s="978">
        <v>0</v>
      </c>
      <c r="H50" s="123"/>
      <c r="I50" s="374"/>
      <c r="J50" s="989">
        <v>0</v>
      </c>
      <c r="K50" s="123"/>
      <c r="L50" s="404"/>
      <c r="M50" s="996">
        <v>0</v>
      </c>
      <c r="O50" s="414"/>
      <c r="P50" s="1003">
        <v>0</v>
      </c>
      <c r="R50" s="414"/>
      <c r="S50" s="1003">
        <v>0</v>
      </c>
      <c r="U50" s="414"/>
      <c r="V50" s="1003">
        <v>0</v>
      </c>
      <c r="W50" s="123"/>
      <c r="X50" s="414"/>
      <c r="Y50" s="1010">
        <f t="shared" si="6"/>
        <v>0</v>
      </c>
    </row>
    <row r="51" spans="1:25">
      <c r="A51" s="130">
        <f t="shared" si="5"/>
        <v>0</v>
      </c>
      <c r="B51" s="13">
        <v>320</v>
      </c>
      <c r="C51" s="374"/>
      <c r="D51" s="978">
        <v>0</v>
      </c>
      <c r="E51" s="523"/>
      <c r="F51" s="521"/>
      <c r="G51" s="978">
        <v>0</v>
      </c>
      <c r="H51" s="123"/>
      <c r="I51" s="374"/>
      <c r="J51" s="989">
        <v>0</v>
      </c>
      <c r="K51" s="123"/>
      <c r="L51" s="404"/>
      <c r="M51" s="996">
        <v>0</v>
      </c>
      <c r="O51" s="414"/>
      <c r="P51" s="1003">
        <v>0</v>
      </c>
      <c r="R51" s="414"/>
      <c r="S51" s="1003">
        <v>0</v>
      </c>
      <c r="U51" s="414"/>
      <c r="V51" s="1003">
        <v>0</v>
      </c>
      <c r="W51" s="123"/>
      <c r="X51" s="414"/>
      <c r="Y51" s="1010">
        <f t="shared" si="6"/>
        <v>0</v>
      </c>
    </row>
    <row r="52" spans="1:25" s="511" customFormat="1">
      <c r="A52" s="130">
        <f t="shared" si="5"/>
        <v>0</v>
      </c>
      <c r="B52" s="13">
        <v>322</v>
      </c>
      <c r="C52" s="374"/>
      <c r="D52" s="978">
        <v>0</v>
      </c>
      <c r="E52" s="523"/>
      <c r="F52" s="521"/>
      <c r="G52" s="978">
        <v>0</v>
      </c>
      <c r="H52" s="123"/>
      <c r="I52" s="374"/>
      <c r="J52" s="989">
        <v>0</v>
      </c>
      <c r="K52" s="123"/>
      <c r="L52" s="404"/>
      <c r="M52" s="996">
        <v>0</v>
      </c>
      <c r="O52" s="414"/>
      <c r="P52" s="1003">
        <v>0</v>
      </c>
      <c r="Q52" s="529"/>
      <c r="R52" s="414"/>
      <c r="S52" s="1003">
        <v>0</v>
      </c>
      <c r="T52" s="529"/>
      <c r="U52" s="414"/>
      <c r="V52" s="1003">
        <v>0</v>
      </c>
      <c r="W52" s="123"/>
      <c r="X52" s="414"/>
      <c r="Y52" s="1010">
        <f t="shared" si="6"/>
        <v>0</v>
      </c>
    </row>
    <row r="53" spans="1:25">
      <c r="A53" s="130">
        <f t="shared" si="5"/>
        <v>0</v>
      </c>
      <c r="B53" s="13">
        <v>323</v>
      </c>
      <c r="C53" s="374"/>
      <c r="D53" s="978">
        <v>0</v>
      </c>
      <c r="E53" s="523"/>
      <c r="F53" s="521"/>
      <c r="G53" s="978">
        <v>0</v>
      </c>
      <c r="H53" s="123"/>
      <c r="I53" s="374"/>
      <c r="J53" s="989">
        <v>0</v>
      </c>
      <c r="K53" s="123"/>
      <c r="L53" s="404"/>
      <c r="M53" s="996">
        <v>0</v>
      </c>
      <c r="O53" s="414"/>
      <c r="P53" s="1003">
        <v>0</v>
      </c>
      <c r="R53" s="414"/>
      <c r="S53" s="1003">
        <v>0</v>
      </c>
      <c r="U53" s="414"/>
      <c r="V53" s="1003">
        <v>0</v>
      </c>
      <c r="W53" s="123"/>
      <c r="X53" s="414"/>
      <c r="Y53" s="1010">
        <f t="shared" si="6"/>
        <v>0</v>
      </c>
    </row>
    <row r="54" spans="1:25" s="139" customFormat="1">
      <c r="A54" s="130">
        <f t="shared" si="5"/>
        <v>0</v>
      </c>
      <c r="B54" s="13">
        <v>324</v>
      </c>
      <c r="C54" s="374"/>
      <c r="D54" s="978">
        <v>0</v>
      </c>
      <c r="E54" s="523"/>
      <c r="F54" s="521"/>
      <c r="G54" s="978">
        <v>0</v>
      </c>
      <c r="H54" s="123"/>
      <c r="I54" s="374"/>
      <c r="J54" s="989">
        <v>0</v>
      </c>
      <c r="K54" s="123"/>
      <c r="L54" s="404"/>
      <c r="M54" s="996">
        <v>0</v>
      </c>
      <c r="N54" s="212"/>
      <c r="O54" s="414"/>
      <c r="P54" s="1003">
        <v>0</v>
      </c>
      <c r="Q54" s="529"/>
      <c r="R54" s="414"/>
      <c r="S54" s="1003">
        <v>0</v>
      </c>
      <c r="T54" s="529"/>
      <c r="U54" s="414"/>
      <c r="V54" s="1003">
        <v>0</v>
      </c>
      <c r="W54" s="123"/>
      <c r="X54" s="414"/>
      <c r="Y54" s="1010">
        <f t="shared" si="6"/>
        <v>0</v>
      </c>
    </row>
    <row r="55" spans="1:25" s="212" customFormat="1">
      <c r="A55" s="130">
        <f t="shared" si="5"/>
        <v>0</v>
      </c>
      <c r="B55" s="13">
        <v>329</v>
      </c>
      <c r="C55" s="374"/>
      <c r="D55" s="978">
        <v>0</v>
      </c>
      <c r="E55" s="523"/>
      <c r="F55" s="521"/>
      <c r="G55" s="978">
        <v>0</v>
      </c>
      <c r="H55" s="123"/>
      <c r="I55" s="374"/>
      <c r="J55" s="989">
        <v>0</v>
      </c>
      <c r="K55" s="123"/>
      <c r="L55" s="404"/>
      <c r="M55" s="996">
        <v>0</v>
      </c>
      <c r="O55" s="414"/>
      <c r="P55" s="1003">
        <v>0</v>
      </c>
      <c r="Q55" s="529"/>
      <c r="R55" s="414"/>
      <c r="S55" s="1003">
        <v>0</v>
      </c>
      <c r="T55" s="529"/>
      <c r="U55" s="414"/>
      <c r="V55" s="1003">
        <v>0</v>
      </c>
      <c r="W55" s="123"/>
      <c r="X55" s="414"/>
      <c r="Y55" s="1010">
        <f t="shared" si="6"/>
        <v>0</v>
      </c>
    </row>
    <row r="56" spans="1:25" s="511" customFormat="1">
      <c r="A56" s="130">
        <f t="shared" si="5"/>
        <v>0</v>
      </c>
      <c r="B56" s="13">
        <v>331</v>
      </c>
      <c r="C56" s="374"/>
      <c r="D56" s="978">
        <v>0</v>
      </c>
      <c r="E56" s="523"/>
      <c r="F56" s="521"/>
      <c r="G56" s="978">
        <v>0</v>
      </c>
      <c r="H56" s="123"/>
      <c r="I56" s="374"/>
      <c r="J56" s="989">
        <v>0</v>
      </c>
      <c r="K56" s="123"/>
      <c r="L56" s="404"/>
      <c r="M56" s="996">
        <v>0</v>
      </c>
      <c r="O56" s="414"/>
      <c r="P56" s="1003">
        <v>0</v>
      </c>
      <c r="Q56" s="529"/>
      <c r="R56" s="414"/>
      <c r="S56" s="1003">
        <v>0</v>
      </c>
      <c r="T56" s="529"/>
      <c r="U56" s="414"/>
      <c r="V56" s="1003">
        <v>0</v>
      </c>
      <c r="W56" s="123"/>
      <c r="X56" s="414"/>
      <c r="Y56" s="1010">
        <f t="shared" si="6"/>
        <v>0</v>
      </c>
    </row>
    <row r="57" spans="1:25">
      <c r="A57" s="130">
        <f t="shared" si="5"/>
        <v>0</v>
      </c>
      <c r="B57" s="13">
        <v>333</v>
      </c>
      <c r="C57" s="374"/>
      <c r="D57" s="978">
        <v>0</v>
      </c>
      <c r="E57" s="523"/>
      <c r="F57" s="521"/>
      <c r="G57" s="978">
        <v>0</v>
      </c>
      <c r="H57" s="123"/>
      <c r="I57" s="374"/>
      <c r="J57" s="989">
        <v>0</v>
      </c>
      <c r="K57" s="123"/>
      <c r="L57" s="404"/>
      <c r="M57" s="996">
        <v>0</v>
      </c>
      <c r="O57" s="414"/>
      <c r="P57" s="1003">
        <v>0</v>
      </c>
      <c r="R57" s="414"/>
      <c r="S57" s="1003">
        <v>0</v>
      </c>
      <c r="U57" s="414"/>
      <c r="V57" s="1003">
        <v>0</v>
      </c>
      <c r="W57" s="123"/>
      <c r="X57" s="414"/>
      <c r="Y57" s="1010">
        <f t="shared" si="6"/>
        <v>0</v>
      </c>
    </row>
    <row r="58" spans="1:25" s="212" customFormat="1">
      <c r="A58" s="130">
        <f t="shared" si="5"/>
        <v>0</v>
      </c>
      <c r="B58" s="13">
        <v>335</v>
      </c>
      <c r="C58" s="374"/>
      <c r="D58" s="978">
        <v>0</v>
      </c>
      <c r="E58" s="523"/>
      <c r="F58" s="521"/>
      <c r="G58" s="978">
        <v>0</v>
      </c>
      <c r="H58" s="123"/>
      <c r="I58" s="374"/>
      <c r="J58" s="989">
        <v>0</v>
      </c>
      <c r="K58" s="123"/>
      <c r="L58" s="404"/>
      <c r="M58" s="996">
        <v>0</v>
      </c>
      <c r="O58" s="414"/>
      <c r="P58" s="1003">
        <v>0</v>
      </c>
      <c r="Q58" s="529"/>
      <c r="R58" s="414"/>
      <c r="S58" s="1003">
        <v>0</v>
      </c>
      <c r="T58" s="529"/>
      <c r="U58" s="414"/>
      <c r="V58" s="1003">
        <v>0</v>
      </c>
      <c r="W58" s="123"/>
      <c r="X58" s="414"/>
      <c r="Y58" s="1010">
        <f t="shared" si="6"/>
        <v>0</v>
      </c>
    </row>
    <row r="59" spans="1:25">
      <c r="A59" s="130">
        <f t="shared" si="5"/>
        <v>0</v>
      </c>
      <c r="B59" s="13">
        <v>341</v>
      </c>
      <c r="C59" s="374"/>
      <c r="D59" s="978">
        <v>0</v>
      </c>
      <c r="E59" s="523"/>
      <c r="F59" s="521"/>
      <c r="G59" s="978">
        <v>0</v>
      </c>
      <c r="H59" s="123"/>
      <c r="I59" s="374"/>
      <c r="J59" s="989">
        <v>0</v>
      </c>
      <c r="K59" s="123"/>
      <c r="L59" s="404"/>
      <c r="M59" s="996">
        <v>0</v>
      </c>
      <c r="O59" s="414"/>
      <c r="P59" s="1003">
        <v>0</v>
      </c>
      <c r="R59" s="414"/>
      <c r="S59" s="1003">
        <v>0</v>
      </c>
      <c r="U59" s="414"/>
      <c r="V59" s="1003">
        <v>0</v>
      </c>
      <c r="W59" s="123"/>
      <c r="X59" s="414"/>
      <c r="Y59" s="1010">
        <f t="shared" si="6"/>
        <v>0</v>
      </c>
    </row>
    <row r="60" spans="1:25">
      <c r="A60" s="130">
        <f t="shared" si="5"/>
        <v>0</v>
      </c>
      <c r="B60" s="13">
        <v>342</v>
      </c>
      <c r="C60" s="374"/>
      <c r="D60" s="978">
        <v>0</v>
      </c>
      <c r="E60" s="523"/>
      <c r="F60" s="521"/>
      <c r="G60" s="978">
        <v>0</v>
      </c>
      <c r="H60" s="123"/>
      <c r="I60" s="374"/>
      <c r="J60" s="989">
        <v>0</v>
      </c>
      <c r="K60" s="123"/>
      <c r="L60" s="404"/>
      <c r="M60" s="996">
        <v>0</v>
      </c>
      <c r="O60" s="414"/>
      <c r="P60" s="1003">
        <v>0</v>
      </c>
      <c r="R60" s="414"/>
      <c r="S60" s="1003">
        <v>0</v>
      </c>
      <c r="U60" s="414"/>
      <c r="V60" s="1003">
        <v>0</v>
      </c>
      <c r="W60" s="123"/>
      <c r="X60" s="414"/>
      <c r="Y60" s="1010">
        <f t="shared" si="6"/>
        <v>0</v>
      </c>
    </row>
    <row r="61" spans="1:25">
      <c r="A61" s="130">
        <f t="shared" si="5"/>
        <v>0</v>
      </c>
      <c r="B61" s="13">
        <v>343</v>
      </c>
      <c r="C61" s="374"/>
      <c r="D61" s="978">
        <v>0</v>
      </c>
      <c r="E61" s="523"/>
      <c r="F61" s="521"/>
      <c r="G61" s="978">
        <v>0</v>
      </c>
      <c r="H61" s="123"/>
      <c r="I61" s="374"/>
      <c r="J61" s="989">
        <v>0</v>
      </c>
      <c r="K61" s="123"/>
      <c r="L61" s="404"/>
      <c r="M61" s="996">
        <v>0</v>
      </c>
      <c r="O61" s="414"/>
      <c r="P61" s="1003">
        <v>0</v>
      </c>
      <c r="R61" s="414"/>
      <c r="S61" s="1003">
        <v>0</v>
      </c>
      <c r="U61" s="414"/>
      <c r="V61" s="1003">
        <v>0</v>
      </c>
      <c r="W61" s="123"/>
      <c r="X61" s="414"/>
      <c r="Y61" s="1010">
        <f t="shared" si="6"/>
        <v>0</v>
      </c>
    </row>
    <row r="62" spans="1:25" s="511" customFormat="1">
      <c r="A62" s="130">
        <f t="shared" si="5"/>
        <v>0</v>
      </c>
      <c r="B62" s="13">
        <v>344</v>
      </c>
      <c r="C62" s="374"/>
      <c r="D62" s="978">
        <v>0</v>
      </c>
      <c r="E62" s="523"/>
      <c r="F62" s="521"/>
      <c r="G62" s="978">
        <v>0</v>
      </c>
      <c r="H62" s="123"/>
      <c r="I62" s="374"/>
      <c r="J62" s="989">
        <v>0</v>
      </c>
      <c r="K62" s="123"/>
      <c r="L62" s="404"/>
      <c r="M62" s="996">
        <v>0</v>
      </c>
      <c r="O62" s="414"/>
      <c r="P62" s="1003">
        <v>0</v>
      </c>
      <c r="Q62" s="529"/>
      <c r="R62" s="414"/>
      <c r="S62" s="1003">
        <v>0</v>
      </c>
      <c r="T62" s="529"/>
      <c r="U62" s="414"/>
      <c r="V62" s="1003">
        <v>0</v>
      </c>
      <c r="W62" s="123"/>
      <c r="X62" s="414"/>
      <c r="Y62" s="1010">
        <f t="shared" si="6"/>
        <v>0</v>
      </c>
    </row>
    <row r="63" spans="1:25">
      <c r="A63" s="130">
        <f t="shared" si="5"/>
        <v>0</v>
      </c>
      <c r="B63" s="13">
        <v>350</v>
      </c>
      <c r="C63" s="374"/>
      <c r="D63" s="978">
        <v>0</v>
      </c>
      <c r="E63" s="523"/>
      <c r="F63" s="521"/>
      <c r="G63" s="978">
        <v>0</v>
      </c>
      <c r="H63" s="123"/>
      <c r="I63" s="374"/>
      <c r="J63" s="989">
        <v>0</v>
      </c>
      <c r="K63" s="123"/>
      <c r="L63" s="404"/>
      <c r="M63" s="996">
        <v>0</v>
      </c>
      <c r="O63" s="414"/>
      <c r="P63" s="1003">
        <v>0</v>
      </c>
      <c r="R63" s="414"/>
      <c r="S63" s="1003">
        <v>0</v>
      </c>
      <c r="U63" s="414"/>
      <c r="V63" s="1003">
        <v>0</v>
      </c>
      <c r="W63" s="123"/>
      <c r="X63" s="414"/>
      <c r="Y63" s="1010">
        <f t="shared" si="6"/>
        <v>0</v>
      </c>
    </row>
    <row r="64" spans="1:25">
      <c r="A64" s="130">
        <f t="shared" ref="A64:A95" si="7">VLOOKUP($B64,Crosswalk,2,FALSE)</f>
        <v>0</v>
      </c>
      <c r="B64" s="13">
        <v>351</v>
      </c>
      <c r="C64" s="374"/>
      <c r="D64" s="978">
        <v>0</v>
      </c>
      <c r="E64" s="523"/>
      <c r="F64" s="521"/>
      <c r="G64" s="978">
        <v>0</v>
      </c>
      <c r="H64" s="123"/>
      <c r="I64" s="374"/>
      <c r="J64" s="989">
        <v>0</v>
      </c>
      <c r="K64" s="123"/>
      <c r="L64" s="404"/>
      <c r="M64" s="996">
        <v>0</v>
      </c>
      <c r="O64" s="414"/>
      <c r="P64" s="1003">
        <v>0</v>
      </c>
      <c r="R64" s="414"/>
      <c r="S64" s="1003">
        <v>0</v>
      </c>
      <c r="U64" s="414"/>
      <c r="V64" s="1003">
        <v>0</v>
      </c>
      <c r="W64" s="123"/>
      <c r="X64" s="414"/>
      <c r="Y64" s="1010">
        <f t="shared" si="6"/>
        <v>0</v>
      </c>
    </row>
    <row r="65" spans="1:25">
      <c r="A65" s="130">
        <f t="shared" si="7"/>
        <v>0</v>
      </c>
      <c r="B65" s="13">
        <v>352</v>
      </c>
      <c r="C65" s="374"/>
      <c r="D65" s="978">
        <v>0</v>
      </c>
      <c r="E65" s="523"/>
      <c r="F65" s="521"/>
      <c r="G65" s="978">
        <v>0</v>
      </c>
      <c r="H65" s="123"/>
      <c r="I65" s="374"/>
      <c r="J65" s="989">
        <v>0</v>
      </c>
      <c r="K65" s="123"/>
      <c r="L65" s="404"/>
      <c r="M65" s="996">
        <v>0</v>
      </c>
      <c r="O65" s="414"/>
      <c r="P65" s="1003">
        <v>0</v>
      </c>
      <c r="R65" s="414"/>
      <c r="S65" s="1003">
        <v>0</v>
      </c>
      <c r="U65" s="414"/>
      <c r="V65" s="1003">
        <v>0</v>
      </c>
      <c r="W65" s="123"/>
      <c r="X65" s="414"/>
      <c r="Y65" s="1010">
        <f t="shared" si="6"/>
        <v>0</v>
      </c>
    </row>
    <row r="66" spans="1:25" s="212" customFormat="1">
      <c r="A66" s="130">
        <f t="shared" si="7"/>
        <v>0</v>
      </c>
      <c r="B66" s="13">
        <v>359</v>
      </c>
      <c r="C66" s="374"/>
      <c r="D66" s="978">
        <v>0</v>
      </c>
      <c r="E66" s="523"/>
      <c r="F66" s="521"/>
      <c r="G66" s="978">
        <v>0</v>
      </c>
      <c r="H66" s="123"/>
      <c r="I66" s="374"/>
      <c r="J66" s="989">
        <v>0</v>
      </c>
      <c r="K66" s="123"/>
      <c r="L66" s="404"/>
      <c r="M66" s="996">
        <v>0</v>
      </c>
      <c r="O66" s="414"/>
      <c r="P66" s="1003">
        <v>0</v>
      </c>
      <c r="Q66" s="529"/>
      <c r="R66" s="414"/>
      <c r="S66" s="1003">
        <v>0</v>
      </c>
      <c r="T66" s="529"/>
      <c r="U66" s="414"/>
      <c r="V66" s="1003">
        <v>0</v>
      </c>
      <c r="W66" s="123"/>
      <c r="X66" s="414"/>
      <c r="Y66" s="1010">
        <f t="shared" si="6"/>
        <v>0</v>
      </c>
    </row>
    <row r="67" spans="1:25">
      <c r="A67" s="130">
        <f t="shared" si="7"/>
        <v>0</v>
      </c>
      <c r="B67" s="13">
        <v>360</v>
      </c>
      <c r="C67" s="374"/>
      <c r="D67" s="978">
        <v>0</v>
      </c>
      <c r="E67" s="523"/>
      <c r="F67" s="521"/>
      <c r="G67" s="978">
        <v>0</v>
      </c>
      <c r="H67" s="123"/>
      <c r="I67" s="374"/>
      <c r="J67" s="989">
        <v>0</v>
      </c>
      <c r="K67" s="123"/>
      <c r="L67" s="404"/>
      <c r="M67" s="996">
        <v>0</v>
      </c>
      <c r="O67" s="414"/>
      <c r="P67" s="1003">
        <v>0</v>
      </c>
      <c r="R67" s="414"/>
      <c r="S67" s="1003">
        <v>0</v>
      </c>
      <c r="U67" s="414"/>
      <c r="V67" s="1003">
        <v>0</v>
      </c>
      <c r="W67" s="123"/>
      <c r="X67" s="414"/>
      <c r="Y67" s="1010">
        <f t="shared" si="6"/>
        <v>0</v>
      </c>
    </row>
    <row r="68" spans="1:25">
      <c r="A68" s="130">
        <f t="shared" si="7"/>
        <v>0</v>
      </c>
      <c r="B68" s="13">
        <v>361</v>
      </c>
      <c r="C68" s="374"/>
      <c r="D68" s="978">
        <v>0</v>
      </c>
      <c r="E68" s="523"/>
      <c r="F68" s="521"/>
      <c r="G68" s="978">
        <v>0</v>
      </c>
      <c r="H68" s="123"/>
      <c r="I68" s="374"/>
      <c r="J68" s="989">
        <v>0</v>
      </c>
      <c r="K68" s="123"/>
      <c r="L68" s="404"/>
      <c r="M68" s="996">
        <v>0</v>
      </c>
      <c r="O68" s="414"/>
      <c r="P68" s="1003">
        <v>0</v>
      </c>
      <c r="R68" s="414"/>
      <c r="S68" s="1003">
        <v>0</v>
      </c>
      <c r="U68" s="414"/>
      <c r="V68" s="1003">
        <v>0</v>
      </c>
      <c r="W68" s="123"/>
      <c r="X68" s="414"/>
      <c r="Y68" s="1010">
        <f t="shared" si="6"/>
        <v>0</v>
      </c>
    </row>
    <row r="69" spans="1:25">
      <c r="A69" s="130">
        <f t="shared" si="7"/>
        <v>0</v>
      </c>
      <c r="B69" s="13">
        <v>370</v>
      </c>
      <c r="C69" s="374"/>
      <c r="D69" s="978">
        <v>0</v>
      </c>
      <c r="E69" s="523"/>
      <c r="F69" s="521"/>
      <c r="G69" s="978">
        <v>0</v>
      </c>
      <c r="H69" s="123"/>
      <c r="I69" s="374"/>
      <c r="J69" s="989">
        <v>0</v>
      </c>
      <c r="K69" s="123"/>
      <c r="L69" s="404"/>
      <c r="M69" s="996">
        <v>0</v>
      </c>
      <c r="O69" s="414"/>
      <c r="P69" s="1003">
        <v>0</v>
      </c>
      <c r="R69" s="414"/>
      <c r="S69" s="1003">
        <v>0</v>
      </c>
      <c r="U69" s="414"/>
      <c r="V69" s="1003">
        <v>0</v>
      </c>
      <c r="W69" s="123"/>
      <c r="X69" s="414"/>
      <c r="Y69" s="1010">
        <f t="shared" si="6"/>
        <v>0</v>
      </c>
    </row>
    <row r="70" spans="1:25">
      <c r="A70" s="130">
        <f t="shared" si="7"/>
        <v>0</v>
      </c>
      <c r="B70" s="13">
        <v>390</v>
      </c>
      <c r="C70" s="374"/>
      <c r="D70" s="978">
        <v>0</v>
      </c>
      <c r="E70" s="523"/>
      <c r="F70" s="521"/>
      <c r="G70" s="978">
        <v>0</v>
      </c>
      <c r="H70" s="123"/>
      <c r="I70" s="374"/>
      <c r="J70" s="989">
        <v>0</v>
      </c>
      <c r="K70" s="123"/>
      <c r="L70" s="404"/>
      <c r="M70" s="996">
        <v>0</v>
      </c>
      <c r="O70" s="414"/>
      <c r="P70" s="1003">
        <v>0</v>
      </c>
      <c r="R70" s="414"/>
      <c r="S70" s="1003">
        <v>0</v>
      </c>
      <c r="U70" s="414"/>
      <c r="V70" s="1003">
        <v>0</v>
      </c>
      <c r="W70" s="123"/>
      <c r="X70" s="414"/>
      <c r="Y70" s="1010">
        <f t="shared" si="6"/>
        <v>0</v>
      </c>
    </row>
    <row r="71" spans="1:25">
      <c r="A71" s="130">
        <f t="shared" si="7"/>
        <v>0</v>
      </c>
      <c r="B71" s="13">
        <v>391</v>
      </c>
      <c r="C71" s="374"/>
      <c r="D71" s="978">
        <v>0</v>
      </c>
      <c r="E71" s="523"/>
      <c r="F71" s="521"/>
      <c r="G71" s="978">
        <v>0</v>
      </c>
      <c r="H71" s="123"/>
      <c r="I71" s="374"/>
      <c r="J71" s="989">
        <v>0</v>
      </c>
      <c r="K71" s="123"/>
      <c r="L71" s="404"/>
      <c r="M71" s="996">
        <v>0</v>
      </c>
      <c r="O71" s="414"/>
      <c r="P71" s="1003">
        <v>0</v>
      </c>
      <c r="R71" s="414"/>
      <c r="S71" s="1003">
        <v>0</v>
      </c>
      <c r="U71" s="414"/>
      <c r="V71" s="1003">
        <v>0</v>
      </c>
      <c r="W71" s="123"/>
      <c r="X71" s="414"/>
      <c r="Y71" s="1010">
        <f t="shared" si="6"/>
        <v>0</v>
      </c>
    </row>
    <row r="72" spans="1:25">
      <c r="A72" s="130">
        <f t="shared" si="7"/>
        <v>0</v>
      </c>
      <c r="B72" s="13">
        <v>401</v>
      </c>
      <c r="C72" s="374"/>
      <c r="D72" s="978">
        <v>0</v>
      </c>
      <c r="E72" s="523"/>
      <c r="F72" s="521"/>
      <c r="G72" s="978">
        <v>0</v>
      </c>
      <c r="H72" s="123"/>
      <c r="I72" s="374"/>
      <c r="J72" s="989">
        <v>0</v>
      </c>
      <c r="K72" s="123"/>
      <c r="L72" s="404"/>
      <c r="M72" s="996">
        <v>0</v>
      </c>
      <c r="O72" s="414"/>
      <c r="P72" s="1003">
        <v>0</v>
      </c>
      <c r="R72" s="414"/>
      <c r="S72" s="1003">
        <v>0</v>
      </c>
      <c r="U72" s="414"/>
      <c r="V72" s="1003">
        <v>0</v>
      </c>
      <c r="W72" s="123"/>
      <c r="X72" s="414"/>
      <c r="Y72" s="1010">
        <f t="shared" si="6"/>
        <v>0</v>
      </c>
    </row>
    <row r="73" spans="1:25">
      <c r="A73" s="130">
        <f t="shared" si="7"/>
        <v>0</v>
      </c>
      <c r="B73" s="13">
        <v>402</v>
      </c>
      <c r="C73" s="374"/>
      <c r="D73" s="978">
        <v>0</v>
      </c>
      <c r="E73" s="523"/>
      <c r="F73" s="521"/>
      <c r="G73" s="978">
        <v>0</v>
      </c>
      <c r="H73" s="123"/>
      <c r="I73" s="374"/>
      <c r="J73" s="989">
        <v>0</v>
      </c>
      <c r="K73" s="123"/>
      <c r="L73" s="404"/>
      <c r="M73" s="996">
        <v>0</v>
      </c>
      <c r="O73" s="414"/>
      <c r="P73" s="1003">
        <v>0</v>
      </c>
      <c r="R73" s="414"/>
      <c r="S73" s="1003">
        <v>0</v>
      </c>
      <c r="U73" s="414"/>
      <c r="V73" s="1003">
        <v>0</v>
      </c>
      <c r="W73" s="123"/>
      <c r="X73" s="414"/>
      <c r="Y73" s="1010">
        <f t="shared" si="6"/>
        <v>0</v>
      </c>
    </row>
    <row r="74" spans="1:25">
      <c r="A74" s="130">
        <f t="shared" si="7"/>
        <v>0</v>
      </c>
      <c r="B74" s="13">
        <v>403</v>
      </c>
      <c r="C74" s="374"/>
      <c r="D74" s="978">
        <v>0</v>
      </c>
      <c r="E74" s="523"/>
      <c r="F74" s="521"/>
      <c r="G74" s="978">
        <v>0</v>
      </c>
      <c r="H74" s="123"/>
      <c r="I74" s="374"/>
      <c r="J74" s="989">
        <v>0</v>
      </c>
      <c r="K74" s="123"/>
      <c r="L74" s="404"/>
      <c r="M74" s="996">
        <v>0</v>
      </c>
      <c r="O74" s="414"/>
      <c r="P74" s="1003">
        <v>0</v>
      </c>
      <c r="R74" s="414"/>
      <c r="S74" s="1003">
        <v>0</v>
      </c>
      <c r="U74" s="414"/>
      <c r="V74" s="1003">
        <v>0</v>
      </c>
      <c r="W74" s="123"/>
      <c r="X74" s="414"/>
      <c r="Y74" s="1010">
        <f t="shared" si="6"/>
        <v>0</v>
      </c>
    </row>
    <row r="75" spans="1:25" s="511" customFormat="1">
      <c r="A75" s="130">
        <f t="shared" si="7"/>
        <v>0</v>
      </c>
      <c r="B75" s="13">
        <v>404</v>
      </c>
      <c r="C75" s="374"/>
      <c r="D75" s="978">
        <v>0</v>
      </c>
      <c r="E75" s="523"/>
      <c r="F75" s="521"/>
      <c r="G75" s="978">
        <v>0</v>
      </c>
      <c r="H75" s="123"/>
      <c r="I75" s="374"/>
      <c r="J75" s="989">
        <v>0</v>
      </c>
      <c r="K75" s="123"/>
      <c r="L75" s="404"/>
      <c r="M75" s="996">
        <v>0</v>
      </c>
      <c r="O75" s="414"/>
      <c r="P75" s="1003">
        <v>0</v>
      </c>
      <c r="Q75" s="529"/>
      <c r="R75" s="414"/>
      <c r="S75" s="1003">
        <v>0</v>
      </c>
      <c r="T75" s="529"/>
      <c r="U75" s="414"/>
      <c r="V75" s="1003">
        <v>0</v>
      </c>
      <c r="W75" s="123"/>
      <c r="X75" s="414"/>
      <c r="Y75" s="1010">
        <f t="shared" si="6"/>
        <v>0</v>
      </c>
    </row>
    <row r="76" spans="1:25">
      <c r="A76" s="130">
        <f t="shared" si="7"/>
        <v>0</v>
      </c>
      <c r="B76" s="13">
        <v>410</v>
      </c>
      <c r="C76" s="374"/>
      <c r="D76" s="978">
        <v>0</v>
      </c>
      <c r="E76" s="523"/>
      <c r="F76" s="521"/>
      <c r="G76" s="978">
        <v>0</v>
      </c>
      <c r="H76" s="123"/>
      <c r="I76" s="374"/>
      <c r="J76" s="989">
        <v>0</v>
      </c>
      <c r="K76" s="123"/>
      <c r="L76" s="404"/>
      <c r="M76" s="996">
        <v>0</v>
      </c>
      <c r="O76" s="414"/>
      <c r="P76" s="1003">
        <v>0</v>
      </c>
      <c r="R76" s="414"/>
      <c r="S76" s="1003">
        <v>0</v>
      </c>
      <c r="U76" s="414"/>
      <c r="V76" s="1003">
        <v>0</v>
      </c>
      <c r="W76" s="123"/>
      <c r="X76" s="414"/>
      <c r="Y76" s="1010">
        <f t="shared" si="6"/>
        <v>0</v>
      </c>
    </row>
    <row r="77" spans="1:25" s="511" customFormat="1">
      <c r="A77" s="130">
        <f t="shared" si="7"/>
        <v>0</v>
      </c>
      <c r="B77" s="13">
        <v>413</v>
      </c>
      <c r="C77" s="374"/>
      <c r="D77" s="978">
        <v>0</v>
      </c>
      <c r="E77" s="523"/>
      <c r="F77" s="521"/>
      <c r="G77" s="978">
        <v>0</v>
      </c>
      <c r="H77" s="123"/>
      <c r="I77" s="374"/>
      <c r="J77" s="989">
        <v>0</v>
      </c>
      <c r="K77" s="123"/>
      <c r="L77" s="404"/>
      <c r="M77" s="996">
        <v>0</v>
      </c>
      <c r="O77" s="414"/>
      <c r="P77" s="1003">
        <v>0</v>
      </c>
      <c r="Q77" s="529"/>
      <c r="R77" s="414"/>
      <c r="S77" s="1003">
        <v>0</v>
      </c>
      <c r="T77" s="529"/>
      <c r="U77" s="414"/>
      <c r="V77" s="1003">
        <v>0</v>
      </c>
      <c r="W77" s="123"/>
      <c r="X77" s="414"/>
      <c r="Y77" s="1010">
        <f t="shared" si="6"/>
        <v>0</v>
      </c>
    </row>
    <row r="78" spans="1:25">
      <c r="A78" s="130">
        <f t="shared" si="7"/>
        <v>0</v>
      </c>
      <c r="B78" s="13">
        <v>420</v>
      </c>
      <c r="C78" s="374"/>
      <c r="D78" s="978">
        <v>0</v>
      </c>
      <c r="E78" s="523"/>
      <c r="F78" s="521"/>
      <c r="G78" s="978">
        <v>0</v>
      </c>
      <c r="H78" s="123"/>
      <c r="I78" s="374"/>
      <c r="J78" s="989">
        <v>0</v>
      </c>
      <c r="K78" s="123"/>
      <c r="L78" s="404"/>
      <c r="M78" s="996">
        <v>0</v>
      </c>
      <c r="O78" s="414"/>
      <c r="P78" s="1003">
        <v>0</v>
      </c>
      <c r="R78" s="414"/>
      <c r="S78" s="1003">
        <v>0</v>
      </c>
      <c r="U78" s="414"/>
      <c r="V78" s="1003">
        <v>0</v>
      </c>
      <c r="W78" s="123"/>
      <c r="X78" s="414"/>
      <c r="Y78" s="1010">
        <f t="shared" si="6"/>
        <v>0</v>
      </c>
    </row>
    <row r="79" spans="1:25">
      <c r="A79" s="130">
        <f t="shared" si="7"/>
        <v>0</v>
      </c>
      <c r="B79" s="13">
        <v>424</v>
      </c>
      <c r="C79" s="374"/>
      <c r="D79" s="978">
        <v>0</v>
      </c>
      <c r="E79" s="523"/>
      <c r="F79" s="521"/>
      <c r="G79" s="978">
        <v>0</v>
      </c>
      <c r="H79" s="123"/>
      <c r="I79" s="374"/>
      <c r="J79" s="989">
        <v>0</v>
      </c>
      <c r="K79" s="123"/>
      <c r="L79" s="404"/>
      <c r="M79" s="996">
        <v>0</v>
      </c>
      <c r="O79" s="414"/>
      <c r="P79" s="1003">
        <v>0</v>
      </c>
      <c r="R79" s="414"/>
      <c r="S79" s="1003">
        <v>0</v>
      </c>
      <c r="U79" s="414"/>
      <c r="V79" s="1003">
        <v>0</v>
      </c>
      <c r="W79" s="123"/>
      <c r="X79" s="414"/>
      <c r="Y79" s="1010">
        <f t="shared" si="6"/>
        <v>0</v>
      </c>
    </row>
    <row r="80" spans="1:25">
      <c r="A80" s="130">
        <f t="shared" si="7"/>
        <v>0</v>
      </c>
      <c r="B80" s="13">
        <v>430</v>
      </c>
      <c r="C80" s="374"/>
      <c r="D80" s="978">
        <v>0</v>
      </c>
      <c r="E80" s="523"/>
      <c r="F80" s="521"/>
      <c r="G80" s="978">
        <v>0</v>
      </c>
      <c r="H80" s="123"/>
      <c r="I80" s="374"/>
      <c r="J80" s="989">
        <v>0</v>
      </c>
      <c r="K80" s="123"/>
      <c r="L80" s="404"/>
      <c r="M80" s="996">
        <v>0</v>
      </c>
      <c r="O80" s="414"/>
      <c r="P80" s="1003">
        <v>0</v>
      </c>
      <c r="R80" s="414"/>
      <c r="S80" s="1003">
        <v>0</v>
      </c>
      <c r="U80" s="414"/>
      <c r="V80" s="1003">
        <v>0</v>
      </c>
      <c r="W80" s="123"/>
      <c r="X80" s="414"/>
      <c r="Y80" s="1010">
        <f t="shared" si="6"/>
        <v>0</v>
      </c>
    </row>
    <row r="81" spans="1:25">
      <c r="A81" s="130">
        <f t="shared" si="7"/>
        <v>0</v>
      </c>
      <c r="B81" s="13">
        <v>434</v>
      </c>
      <c r="C81" s="374"/>
      <c r="D81" s="978">
        <v>0</v>
      </c>
      <c r="E81" s="523"/>
      <c r="F81" s="521"/>
      <c r="G81" s="978">
        <v>0</v>
      </c>
      <c r="H81" s="123"/>
      <c r="I81" s="374"/>
      <c r="J81" s="989">
        <v>0</v>
      </c>
      <c r="K81" s="123"/>
      <c r="L81" s="404"/>
      <c r="M81" s="996">
        <v>0</v>
      </c>
      <c r="O81" s="414"/>
      <c r="P81" s="1003">
        <v>0</v>
      </c>
      <c r="R81" s="414"/>
      <c r="S81" s="1003">
        <v>0</v>
      </c>
      <c r="U81" s="414"/>
      <c r="V81" s="1003">
        <v>0</v>
      </c>
      <c r="W81" s="123"/>
      <c r="X81" s="414"/>
      <c r="Y81" s="1010">
        <f t="shared" si="6"/>
        <v>0</v>
      </c>
    </row>
    <row r="82" spans="1:25">
      <c r="A82" s="130">
        <f t="shared" si="7"/>
        <v>0</v>
      </c>
      <c r="B82" s="13">
        <v>440</v>
      </c>
      <c r="C82" s="374"/>
      <c r="D82" s="978">
        <v>0</v>
      </c>
      <c r="E82" s="523"/>
      <c r="F82" s="521"/>
      <c r="G82" s="978">
        <v>0</v>
      </c>
      <c r="H82" s="123"/>
      <c r="I82" s="374"/>
      <c r="J82" s="989">
        <v>0</v>
      </c>
      <c r="K82" s="123"/>
      <c r="L82" s="404"/>
      <c r="M82" s="996">
        <v>0</v>
      </c>
      <c r="O82" s="414"/>
      <c r="P82" s="1003">
        <v>0</v>
      </c>
      <c r="R82" s="414"/>
      <c r="S82" s="1003">
        <v>0</v>
      </c>
      <c r="U82" s="414"/>
      <c r="V82" s="1003">
        <v>0</v>
      </c>
      <c r="W82" s="123"/>
      <c r="X82" s="414"/>
      <c r="Y82" s="1010">
        <f t="shared" si="6"/>
        <v>0</v>
      </c>
    </row>
    <row r="83" spans="1:25">
      <c r="A83" s="130">
        <f t="shared" si="7"/>
        <v>0</v>
      </c>
      <c r="B83" s="13">
        <v>444</v>
      </c>
      <c r="C83" s="374"/>
      <c r="D83" s="978">
        <v>0</v>
      </c>
      <c r="E83" s="523"/>
      <c r="F83" s="521"/>
      <c r="G83" s="978">
        <v>0</v>
      </c>
      <c r="H83" s="123"/>
      <c r="I83" s="374"/>
      <c r="J83" s="989">
        <v>0</v>
      </c>
      <c r="K83" s="123"/>
      <c r="L83" s="404"/>
      <c r="M83" s="996">
        <v>0</v>
      </c>
      <c r="O83" s="414"/>
      <c r="P83" s="1003">
        <v>0</v>
      </c>
      <c r="R83" s="414"/>
      <c r="S83" s="1003">
        <v>0</v>
      </c>
      <c r="U83" s="414"/>
      <c r="V83" s="1003">
        <v>0</v>
      </c>
      <c r="W83" s="123"/>
      <c r="X83" s="414"/>
      <c r="Y83" s="1010">
        <f t="shared" si="6"/>
        <v>0</v>
      </c>
    </row>
    <row r="84" spans="1:25">
      <c r="A84" s="130">
        <f t="shared" si="7"/>
        <v>0</v>
      </c>
      <c r="B84" s="13">
        <v>450</v>
      </c>
      <c r="C84" s="374"/>
      <c r="D84" s="978">
        <v>0</v>
      </c>
      <c r="E84" s="523"/>
      <c r="F84" s="521"/>
      <c r="G84" s="978">
        <v>0</v>
      </c>
      <c r="H84" s="123"/>
      <c r="I84" s="374"/>
      <c r="J84" s="989">
        <v>0</v>
      </c>
      <c r="K84" s="123"/>
      <c r="L84" s="404"/>
      <c r="M84" s="996">
        <v>0</v>
      </c>
      <c r="O84" s="414"/>
      <c r="P84" s="1003">
        <v>0</v>
      </c>
      <c r="R84" s="414"/>
      <c r="S84" s="1003">
        <v>0</v>
      </c>
      <c r="U84" s="414"/>
      <c r="V84" s="1003">
        <v>0</v>
      </c>
      <c r="W84" s="123"/>
      <c r="X84" s="414"/>
      <c r="Y84" s="1010">
        <f t="shared" si="6"/>
        <v>0</v>
      </c>
    </row>
    <row r="85" spans="1:25">
      <c r="A85" s="130">
        <f t="shared" si="7"/>
        <v>0</v>
      </c>
      <c r="B85" s="13">
        <v>460</v>
      </c>
      <c r="C85" s="374"/>
      <c r="D85" s="978">
        <v>0</v>
      </c>
      <c r="E85" s="523"/>
      <c r="F85" s="521"/>
      <c r="G85" s="978">
        <v>0</v>
      </c>
      <c r="H85" s="123"/>
      <c r="I85" s="374"/>
      <c r="J85" s="989">
        <v>0</v>
      </c>
      <c r="K85" s="123"/>
      <c r="L85" s="404"/>
      <c r="M85" s="996">
        <v>0</v>
      </c>
      <c r="O85" s="414"/>
      <c r="P85" s="1003">
        <v>0</v>
      </c>
      <c r="R85" s="414"/>
      <c r="S85" s="1003">
        <v>0</v>
      </c>
      <c r="U85" s="414"/>
      <c r="V85" s="1003">
        <v>0</v>
      </c>
      <c r="W85" s="123"/>
      <c r="X85" s="414"/>
      <c r="Y85" s="1010">
        <f t="shared" si="6"/>
        <v>0</v>
      </c>
    </row>
    <row r="86" spans="1:25">
      <c r="A86" s="130">
        <f t="shared" si="7"/>
        <v>0</v>
      </c>
      <c r="B86" s="13">
        <v>470</v>
      </c>
      <c r="C86" s="374"/>
      <c r="D86" s="978">
        <v>0</v>
      </c>
      <c r="E86" s="523"/>
      <c r="F86" s="521"/>
      <c r="G86" s="978">
        <v>0</v>
      </c>
      <c r="H86" s="123"/>
      <c r="I86" s="374"/>
      <c r="J86" s="989">
        <v>0</v>
      </c>
      <c r="K86" s="123"/>
      <c r="L86" s="404"/>
      <c r="M86" s="996">
        <v>0</v>
      </c>
      <c r="O86" s="414"/>
      <c r="P86" s="1003">
        <v>0</v>
      </c>
      <c r="R86" s="414"/>
      <c r="S86" s="1003">
        <v>0</v>
      </c>
      <c r="U86" s="414"/>
      <c r="V86" s="1003">
        <v>0</v>
      </c>
      <c r="W86" s="123"/>
      <c r="X86" s="414"/>
      <c r="Y86" s="1010">
        <f t="shared" si="6"/>
        <v>0</v>
      </c>
    </row>
    <row r="87" spans="1:25">
      <c r="A87" s="130">
        <f t="shared" si="7"/>
        <v>0</v>
      </c>
      <c r="B87" s="13">
        <v>471</v>
      </c>
      <c r="C87" s="374"/>
      <c r="D87" s="978">
        <v>0</v>
      </c>
      <c r="E87" s="523"/>
      <c r="F87" s="521"/>
      <c r="G87" s="978">
        <v>0</v>
      </c>
      <c r="H87" s="123"/>
      <c r="I87" s="374"/>
      <c r="J87" s="989">
        <v>0</v>
      </c>
      <c r="K87" s="123"/>
      <c r="L87" s="404"/>
      <c r="M87" s="996">
        <v>0</v>
      </c>
      <c r="O87" s="414"/>
      <c r="P87" s="1003">
        <v>0</v>
      </c>
      <c r="R87" s="414"/>
      <c r="S87" s="1003">
        <v>0</v>
      </c>
      <c r="U87" s="414"/>
      <c r="V87" s="1003">
        <v>0</v>
      </c>
      <c r="W87" s="123"/>
      <c r="X87" s="414"/>
      <c r="Y87" s="1010">
        <f t="shared" si="6"/>
        <v>0</v>
      </c>
    </row>
    <row r="88" spans="1:25" s="212" customFormat="1">
      <c r="A88" s="130">
        <f t="shared" si="7"/>
        <v>0</v>
      </c>
      <c r="B88" s="13">
        <v>480</v>
      </c>
      <c r="C88" s="374"/>
      <c r="D88" s="978">
        <v>0</v>
      </c>
      <c r="E88" s="523"/>
      <c r="F88" s="521"/>
      <c r="G88" s="978">
        <v>0</v>
      </c>
      <c r="H88" s="123"/>
      <c r="I88" s="374"/>
      <c r="J88" s="989">
        <v>0</v>
      </c>
      <c r="K88" s="123"/>
      <c r="L88" s="404"/>
      <c r="M88" s="996">
        <v>0</v>
      </c>
      <c r="O88" s="414"/>
      <c r="P88" s="1003">
        <v>0</v>
      </c>
      <c r="Q88" s="529"/>
      <c r="R88" s="414"/>
      <c r="S88" s="1003">
        <v>0</v>
      </c>
      <c r="T88" s="529"/>
      <c r="U88" s="414"/>
      <c r="V88" s="1003">
        <v>0</v>
      </c>
      <c r="W88" s="123"/>
      <c r="X88" s="414"/>
      <c r="Y88" s="1010">
        <f t="shared" si="6"/>
        <v>0</v>
      </c>
    </row>
    <row r="89" spans="1:25">
      <c r="A89" s="130">
        <f t="shared" si="7"/>
        <v>0</v>
      </c>
      <c r="B89" s="13">
        <v>481</v>
      </c>
      <c r="C89" s="374"/>
      <c r="D89" s="978">
        <v>0</v>
      </c>
      <c r="E89" s="523"/>
      <c r="F89" s="521"/>
      <c r="G89" s="978">
        <v>0</v>
      </c>
      <c r="H89" s="123"/>
      <c r="I89" s="374"/>
      <c r="J89" s="989">
        <v>0</v>
      </c>
      <c r="K89" s="123"/>
      <c r="L89" s="404"/>
      <c r="M89" s="996">
        <v>0</v>
      </c>
      <c r="O89" s="414"/>
      <c r="P89" s="1003">
        <v>0</v>
      </c>
      <c r="R89" s="414"/>
      <c r="S89" s="1003">
        <v>0</v>
      </c>
      <c r="U89" s="414"/>
      <c r="V89" s="1003">
        <v>0</v>
      </c>
      <c r="W89" s="123"/>
      <c r="X89" s="414"/>
      <c r="Y89" s="1010">
        <f t="shared" si="6"/>
        <v>0</v>
      </c>
    </row>
    <row r="90" spans="1:25">
      <c r="A90" s="130">
        <f t="shared" si="7"/>
        <v>0</v>
      </c>
      <c r="B90" s="13">
        <v>482</v>
      </c>
      <c r="C90" s="374"/>
      <c r="D90" s="978">
        <v>0</v>
      </c>
      <c r="E90" s="523"/>
      <c r="F90" s="521"/>
      <c r="G90" s="978">
        <v>0</v>
      </c>
      <c r="H90" s="123"/>
      <c r="I90" s="374"/>
      <c r="J90" s="989">
        <v>0</v>
      </c>
      <c r="K90" s="123"/>
      <c r="L90" s="404"/>
      <c r="M90" s="996">
        <v>0</v>
      </c>
      <c r="O90" s="414"/>
      <c r="P90" s="1003">
        <v>0</v>
      </c>
      <c r="R90" s="414"/>
      <c r="S90" s="1003">
        <v>0</v>
      </c>
      <c r="U90" s="414"/>
      <c r="V90" s="1003">
        <v>0</v>
      </c>
      <c r="W90" s="123"/>
      <c r="X90" s="414"/>
      <c r="Y90" s="1010">
        <f t="shared" si="6"/>
        <v>0</v>
      </c>
    </row>
    <row r="91" spans="1:25" s="511" customFormat="1">
      <c r="A91" s="130">
        <f t="shared" si="7"/>
        <v>0</v>
      </c>
      <c r="B91" s="13">
        <v>490</v>
      </c>
      <c r="C91" s="374"/>
      <c r="D91" s="978">
        <v>0</v>
      </c>
      <c r="E91" s="523"/>
      <c r="F91" s="521"/>
      <c r="G91" s="978">
        <v>0</v>
      </c>
      <c r="H91" s="123"/>
      <c r="I91" s="374"/>
      <c r="J91" s="989">
        <v>0</v>
      </c>
      <c r="K91" s="123"/>
      <c r="L91" s="404"/>
      <c r="M91" s="996">
        <v>0</v>
      </c>
      <c r="O91" s="414"/>
      <c r="P91" s="1003">
        <v>0</v>
      </c>
      <c r="Q91" s="529"/>
      <c r="R91" s="414"/>
      <c r="S91" s="1003">
        <v>0</v>
      </c>
      <c r="T91" s="529"/>
      <c r="U91" s="414"/>
      <c r="V91" s="1003">
        <v>0</v>
      </c>
      <c r="W91" s="123"/>
      <c r="X91" s="414"/>
      <c r="Y91" s="1010">
        <f t="shared" si="6"/>
        <v>0</v>
      </c>
    </row>
    <row r="92" spans="1:25">
      <c r="A92" s="130">
        <f t="shared" si="7"/>
        <v>0</v>
      </c>
      <c r="B92" s="13">
        <v>510</v>
      </c>
      <c r="C92" s="374"/>
      <c r="D92" s="978">
        <v>0</v>
      </c>
      <c r="E92" s="523"/>
      <c r="F92" s="521"/>
      <c r="G92" s="978">
        <v>0</v>
      </c>
      <c r="H92" s="123"/>
      <c r="I92" s="374"/>
      <c r="J92" s="989">
        <v>0</v>
      </c>
      <c r="K92" s="123"/>
      <c r="L92" s="404"/>
      <c r="M92" s="996">
        <v>0</v>
      </c>
      <c r="O92" s="414"/>
      <c r="P92" s="1003">
        <v>0</v>
      </c>
      <c r="R92" s="414"/>
      <c r="S92" s="1003">
        <v>0</v>
      </c>
      <c r="U92" s="414"/>
      <c r="V92" s="1003">
        <v>0</v>
      </c>
      <c r="W92" s="123"/>
      <c r="X92" s="414"/>
      <c r="Y92" s="1010">
        <f t="shared" si="6"/>
        <v>0</v>
      </c>
    </row>
    <row r="93" spans="1:25" s="511" customFormat="1">
      <c r="A93" s="130">
        <f t="shared" si="7"/>
        <v>0</v>
      </c>
      <c r="B93" s="13">
        <v>540</v>
      </c>
      <c r="C93" s="374"/>
      <c r="D93" s="978">
        <v>0</v>
      </c>
      <c r="E93" s="523"/>
      <c r="F93" s="521"/>
      <c r="G93" s="978">
        <v>0</v>
      </c>
      <c r="H93" s="123"/>
      <c r="I93" s="374"/>
      <c r="J93" s="989">
        <v>0</v>
      </c>
      <c r="K93" s="123"/>
      <c r="L93" s="404"/>
      <c r="M93" s="996">
        <v>0</v>
      </c>
      <c r="O93" s="414"/>
      <c r="P93" s="1003">
        <v>0</v>
      </c>
      <c r="Q93" s="529"/>
      <c r="R93" s="414"/>
      <c r="S93" s="1003">
        <v>0</v>
      </c>
      <c r="T93" s="529"/>
      <c r="U93" s="414"/>
      <c r="V93" s="1003">
        <v>0</v>
      </c>
      <c r="W93" s="123"/>
      <c r="X93" s="414"/>
      <c r="Y93" s="1010">
        <f t="shared" si="6"/>
        <v>0</v>
      </c>
    </row>
    <row r="94" spans="1:25">
      <c r="A94" s="130">
        <f t="shared" si="7"/>
        <v>0</v>
      </c>
      <c r="B94" s="13">
        <v>610</v>
      </c>
      <c r="C94" s="374"/>
      <c r="D94" s="978">
        <v>0</v>
      </c>
      <c r="E94" s="523"/>
      <c r="F94" s="521"/>
      <c r="G94" s="978">
        <v>0</v>
      </c>
      <c r="H94" s="123"/>
      <c r="I94" s="374"/>
      <c r="J94" s="989">
        <v>0</v>
      </c>
      <c r="K94" s="123"/>
      <c r="L94" s="404"/>
      <c r="M94" s="996">
        <v>0</v>
      </c>
      <c r="O94" s="414"/>
      <c r="P94" s="1003">
        <v>0</v>
      </c>
      <c r="R94" s="414"/>
      <c r="S94" s="1003">
        <v>0</v>
      </c>
      <c r="U94" s="414"/>
      <c r="V94" s="1003">
        <v>0</v>
      </c>
      <c r="W94" s="123"/>
      <c r="X94" s="414"/>
      <c r="Y94" s="1010">
        <f t="shared" si="6"/>
        <v>0</v>
      </c>
    </row>
    <row r="95" spans="1:25">
      <c r="A95" s="130">
        <f t="shared" si="7"/>
        <v>0</v>
      </c>
      <c r="B95" s="232">
        <v>611</v>
      </c>
      <c r="C95" s="521"/>
      <c r="D95" s="978">
        <v>0</v>
      </c>
      <c r="E95" s="523"/>
      <c r="F95" s="521"/>
      <c r="G95" s="978">
        <v>0</v>
      </c>
      <c r="H95" s="123"/>
      <c r="I95" s="374"/>
      <c r="J95" s="989">
        <v>0</v>
      </c>
      <c r="K95" s="123"/>
      <c r="L95" s="404"/>
      <c r="M95" s="996">
        <v>0</v>
      </c>
      <c r="O95" s="414"/>
      <c r="P95" s="1003">
        <v>0</v>
      </c>
      <c r="R95" s="414"/>
      <c r="S95" s="1003">
        <v>0</v>
      </c>
      <c r="U95" s="414"/>
      <c r="V95" s="1003">
        <v>0</v>
      </c>
      <c r="W95" s="123"/>
      <c r="X95" s="414"/>
      <c r="Y95" s="1010">
        <f t="shared" si="6"/>
        <v>0</v>
      </c>
    </row>
    <row r="96" spans="1:25">
      <c r="A96" s="130">
        <f t="shared" ref="A96:A125" si="8">VLOOKUP($B96,Crosswalk,2,FALSE)</f>
        <v>0</v>
      </c>
      <c r="B96" s="232">
        <v>612</v>
      </c>
      <c r="C96" s="521"/>
      <c r="D96" s="978">
        <v>0</v>
      </c>
      <c r="E96" s="523"/>
      <c r="F96" s="521"/>
      <c r="G96" s="978">
        <v>0</v>
      </c>
      <c r="H96" s="123"/>
      <c r="I96" s="374"/>
      <c r="J96" s="989">
        <v>0</v>
      </c>
      <c r="K96" s="123"/>
      <c r="L96" s="404"/>
      <c r="M96" s="996">
        <v>0</v>
      </c>
      <c r="O96" s="414"/>
      <c r="P96" s="1003">
        <v>0</v>
      </c>
      <c r="R96" s="414"/>
      <c r="S96" s="1003">
        <v>0</v>
      </c>
      <c r="U96" s="414"/>
      <c r="V96" s="1003">
        <v>0</v>
      </c>
      <c r="W96" s="123"/>
      <c r="X96" s="414"/>
      <c r="Y96" s="1010">
        <f t="shared" ref="Y96:Y124" si="9">D96+J96+M96+P96+S96+V96</f>
        <v>0</v>
      </c>
    </row>
    <row r="97" spans="1:25" s="513" customFormat="1">
      <c r="A97" s="130">
        <f t="shared" si="8"/>
        <v>0</v>
      </c>
      <c r="B97" s="232">
        <v>618</v>
      </c>
      <c r="C97" s="521"/>
      <c r="D97" s="978">
        <v>0</v>
      </c>
      <c r="E97" s="523"/>
      <c r="F97" s="521"/>
      <c r="G97" s="978">
        <v>0</v>
      </c>
      <c r="H97" s="123"/>
      <c r="I97" s="374"/>
      <c r="J97" s="989">
        <v>0</v>
      </c>
      <c r="K97" s="123"/>
      <c r="L97" s="404"/>
      <c r="M97" s="996">
        <v>0</v>
      </c>
      <c r="O97" s="414"/>
      <c r="P97" s="1003">
        <v>0</v>
      </c>
      <c r="Q97" s="529"/>
      <c r="R97" s="414"/>
      <c r="S97" s="1003">
        <v>0</v>
      </c>
      <c r="T97" s="529"/>
      <c r="U97" s="414"/>
      <c r="V97" s="1003">
        <v>0</v>
      </c>
      <c r="W97" s="123"/>
      <c r="X97" s="414"/>
      <c r="Y97" s="1010">
        <f t="shared" si="9"/>
        <v>0</v>
      </c>
    </row>
    <row r="98" spans="1:25">
      <c r="A98" s="130">
        <f t="shared" si="8"/>
        <v>0</v>
      </c>
      <c r="B98" s="232">
        <v>634</v>
      </c>
      <c r="C98" s="521"/>
      <c r="D98" s="978">
        <v>0</v>
      </c>
      <c r="E98" s="523"/>
      <c r="F98" s="521"/>
      <c r="G98" s="978">
        <v>0</v>
      </c>
      <c r="H98" s="123"/>
      <c r="I98" s="374"/>
      <c r="J98" s="989">
        <v>0</v>
      </c>
      <c r="K98" s="123"/>
      <c r="L98" s="404"/>
      <c r="M98" s="996">
        <v>0</v>
      </c>
      <c r="O98" s="414"/>
      <c r="P98" s="1003">
        <v>0</v>
      </c>
      <c r="R98" s="414"/>
      <c r="S98" s="1003">
        <v>0</v>
      </c>
      <c r="U98" s="414"/>
      <c r="V98" s="1003">
        <v>0</v>
      </c>
      <c r="W98" s="123"/>
      <c r="X98" s="414"/>
      <c r="Y98" s="1010">
        <f t="shared" si="9"/>
        <v>0</v>
      </c>
    </row>
    <row r="99" spans="1:25" s="511" customFormat="1">
      <c r="A99" s="130">
        <f t="shared" si="8"/>
        <v>0</v>
      </c>
      <c r="B99" s="232">
        <v>635</v>
      </c>
      <c r="C99" s="521"/>
      <c r="D99" s="978">
        <v>0</v>
      </c>
      <c r="E99" s="523"/>
      <c r="F99" s="521"/>
      <c r="G99" s="978">
        <v>0</v>
      </c>
      <c r="H99" s="123"/>
      <c r="I99" s="374"/>
      <c r="J99" s="989">
        <v>0</v>
      </c>
      <c r="K99" s="123"/>
      <c r="L99" s="404"/>
      <c r="M99" s="996">
        <v>0</v>
      </c>
      <c r="O99" s="414"/>
      <c r="P99" s="1003">
        <v>0</v>
      </c>
      <c r="Q99" s="529"/>
      <c r="R99" s="414"/>
      <c r="S99" s="1003">
        <v>0</v>
      </c>
      <c r="T99" s="529"/>
      <c r="U99" s="414"/>
      <c r="V99" s="1003">
        <v>0</v>
      </c>
      <c r="W99" s="123"/>
      <c r="X99" s="414"/>
      <c r="Y99" s="1010">
        <f t="shared" si="9"/>
        <v>0</v>
      </c>
    </row>
    <row r="100" spans="1:25">
      <c r="A100" s="130">
        <f t="shared" si="8"/>
        <v>0</v>
      </c>
      <c r="B100" s="232">
        <v>636</v>
      </c>
      <c r="C100" s="521"/>
      <c r="D100" s="978">
        <v>0</v>
      </c>
      <c r="E100" s="523"/>
      <c r="F100" s="521"/>
      <c r="G100" s="978">
        <v>0</v>
      </c>
      <c r="H100" s="123"/>
      <c r="I100" s="374"/>
      <c r="J100" s="989">
        <v>0</v>
      </c>
      <c r="K100" s="123"/>
      <c r="L100" s="404"/>
      <c r="M100" s="996">
        <v>0</v>
      </c>
      <c r="O100" s="414"/>
      <c r="P100" s="1003">
        <v>0</v>
      </c>
      <c r="R100" s="414"/>
      <c r="S100" s="1003">
        <v>0</v>
      </c>
      <c r="U100" s="414"/>
      <c r="V100" s="1003">
        <v>0</v>
      </c>
      <c r="W100" s="123"/>
      <c r="X100" s="414"/>
      <c r="Y100" s="1010">
        <f t="shared" si="9"/>
        <v>0</v>
      </c>
    </row>
    <row r="101" spans="1:25" s="513" customFormat="1">
      <c r="A101" s="130">
        <f t="shared" si="8"/>
        <v>0</v>
      </c>
      <c r="B101" s="232">
        <v>637</v>
      </c>
      <c r="C101" s="521"/>
      <c r="D101" s="978">
        <v>0</v>
      </c>
      <c r="E101" s="523"/>
      <c r="F101" s="521"/>
      <c r="G101" s="978">
        <v>0</v>
      </c>
      <c r="H101" s="123"/>
      <c r="I101" s="374"/>
      <c r="J101" s="989">
        <v>0</v>
      </c>
      <c r="K101" s="123"/>
      <c r="L101" s="404"/>
      <c r="M101" s="996">
        <v>0</v>
      </c>
      <c r="O101" s="414"/>
      <c r="P101" s="1003">
        <v>0</v>
      </c>
      <c r="Q101" s="529"/>
      <c r="R101" s="414"/>
      <c r="S101" s="1003">
        <v>0</v>
      </c>
      <c r="T101" s="529"/>
      <c r="U101" s="414"/>
      <c r="V101" s="1003">
        <v>0</v>
      </c>
      <c r="W101" s="123"/>
      <c r="X101" s="414"/>
      <c r="Y101" s="1010">
        <f t="shared" si="9"/>
        <v>0</v>
      </c>
    </row>
    <row r="102" spans="1:25">
      <c r="A102" s="130">
        <f t="shared" si="8"/>
        <v>0</v>
      </c>
      <c r="B102" s="232">
        <v>710</v>
      </c>
      <c r="C102" s="521"/>
      <c r="D102" s="978">
        <v>0</v>
      </c>
      <c r="E102" s="523"/>
      <c r="F102" s="521"/>
      <c r="G102" s="978">
        <v>0</v>
      </c>
      <c r="H102" s="123"/>
      <c r="I102" s="374"/>
      <c r="J102" s="989">
        <v>0</v>
      </c>
      <c r="K102" s="123"/>
      <c r="L102" s="404"/>
      <c r="M102" s="996">
        <v>0</v>
      </c>
      <c r="O102" s="414"/>
      <c r="P102" s="1003">
        <v>0</v>
      </c>
      <c r="R102" s="414"/>
      <c r="S102" s="1003">
        <v>0</v>
      </c>
      <c r="U102" s="414"/>
      <c r="V102" s="1003">
        <v>0</v>
      </c>
      <c r="W102" s="123"/>
      <c r="X102" s="414"/>
      <c r="Y102" s="1010">
        <f t="shared" si="9"/>
        <v>0</v>
      </c>
    </row>
    <row r="103" spans="1:25">
      <c r="A103" s="130">
        <f t="shared" si="8"/>
        <v>0</v>
      </c>
      <c r="B103" s="232">
        <v>720</v>
      </c>
      <c r="C103" s="521"/>
      <c r="D103" s="978">
        <v>0</v>
      </c>
      <c r="E103" s="523"/>
      <c r="F103" s="521"/>
      <c r="G103" s="978">
        <v>0</v>
      </c>
      <c r="H103" s="123"/>
      <c r="I103" s="374"/>
      <c r="J103" s="989">
        <v>0</v>
      </c>
      <c r="K103" s="123"/>
      <c r="L103" s="404"/>
      <c r="M103" s="996">
        <v>0</v>
      </c>
      <c r="O103" s="414"/>
      <c r="P103" s="1003">
        <v>0</v>
      </c>
      <c r="R103" s="414"/>
      <c r="S103" s="1003">
        <v>0</v>
      </c>
      <c r="U103" s="414"/>
      <c r="V103" s="1003">
        <v>0</v>
      </c>
      <c r="W103" s="123"/>
      <c r="X103" s="414"/>
      <c r="Y103" s="1010">
        <f t="shared" si="9"/>
        <v>0</v>
      </c>
    </row>
    <row r="104" spans="1:25">
      <c r="A104" s="130">
        <f t="shared" si="8"/>
        <v>0</v>
      </c>
      <c r="B104" s="232">
        <v>722</v>
      </c>
      <c r="C104" s="521"/>
      <c r="D104" s="978">
        <v>0</v>
      </c>
      <c r="E104" s="523"/>
      <c r="F104" s="521"/>
      <c r="G104" s="978">
        <v>0</v>
      </c>
      <c r="H104" s="123"/>
      <c r="I104" s="374"/>
      <c r="J104" s="989">
        <v>0</v>
      </c>
      <c r="K104" s="123"/>
      <c r="L104" s="404"/>
      <c r="M104" s="996">
        <v>0</v>
      </c>
      <c r="O104" s="414"/>
      <c r="P104" s="1003">
        <v>0</v>
      </c>
      <c r="R104" s="414"/>
      <c r="S104" s="1003">
        <v>0</v>
      </c>
      <c r="U104" s="414"/>
      <c r="V104" s="1003">
        <v>0</v>
      </c>
      <c r="W104" s="123"/>
      <c r="X104" s="414"/>
      <c r="Y104" s="1010">
        <f t="shared" si="9"/>
        <v>0</v>
      </c>
    </row>
    <row r="105" spans="1:25">
      <c r="A105" s="130">
        <f t="shared" si="8"/>
        <v>0</v>
      </c>
      <c r="B105" s="232">
        <v>723</v>
      </c>
      <c r="C105" s="521"/>
      <c r="D105" s="978">
        <v>0</v>
      </c>
      <c r="E105" s="523"/>
      <c r="F105" s="521"/>
      <c r="G105" s="978">
        <v>0</v>
      </c>
      <c r="H105" s="123"/>
      <c r="I105" s="374"/>
      <c r="J105" s="989">
        <v>0</v>
      </c>
      <c r="K105" s="123"/>
      <c r="L105" s="404"/>
      <c r="M105" s="996">
        <v>0</v>
      </c>
      <c r="O105" s="414"/>
      <c r="P105" s="1003">
        <v>0</v>
      </c>
      <c r="R105" s="414"/>
      <c r="S105" s="1003">
        <v>0</v>
      </c>
      <c r="U105" s="414"/>
      <c r="V105" s="1003">
        <v>0</v>
      </c>
      <c r="W105" s="123"/>
      <c r="X105" s="414"/>
      <c r="Y105" s="1010">
        <f t="shared" si="9"/>
        <v>0</v>
      </c>
    </row>
    <row r="106" spans="1:25">
      <c r="A106" s="130">
        <f t="shared" si="8"/>
        <v>0</v>
      </c>
      <c r="B106" s="232">
        <v>730</v>
      </c>
      <c r="C106" s="521"/>
      <c r="D106" s="978">
        <v>0</v>
      </c>
      <c r="E106" s="523"/>
      <c r="F106" s="521"/>
      <c r="G106" s="978">
        <v>0</v>
      </c>
      <c r="H106" s="123"/>
      <c r="I106" s="374"/>
      <c r="J106" s="989">
        <v>0</v>
      </c>
      <c r="K106" s="123"/>
      <c r="L106" s="404"/>
      <c r="M106" s="996">
        <v>0</v>
      </c>
      <c r="O106" s="414"/>
      <c r="P106" s="1003">
        <v>0</v>
      </c>
      <c r="R106" s="414"/>
      <c r="S106" s="1003">
        <v>0</v>
      </c>
      <c r="U106" s="414"/>
      <c r="V106" s="1003">
        <v>0</v>
      </c>
      <c r="W106" s="123"/>
      <c r="X106" s="414"/>
      <c r="Y106" s="1010">
        <f t="shared" si="9"/>
        <v>0</v>
      </c>
    </row>
    <row r="107" spans="1:25">
      <c r="A107" s="130">
        <f t="shared" si="8"/>
        <v>0</v>
      </c>
      <c r="B107" s="232">
        <v>731</v>
      </c>
      <c r="C107" s="521"/>
      <c r="D107" s="978">
        <v>0</v>
      </c>
      <c r="E107" s="523"/>
      <c r="F107" s="521"/>
      <c r="G107" s="978">
        <v>0</v>
      </c>
      <c r="H107" s="123"/>
      <c r="I107" s="374"/>
      <c r="J107" s="989">
        <v>0</v>
      </c>
      <c r="K107" s="123"/>
      <c r="L107" s="404"/>
      <c r="M107" s="996">
        <v>0</v>
      </c>
      <c r="O107" s="414"/>
      <c r="P107" s="1003">
        <v>0</v>
      </c>
      <c r="R107" s="414"/>
      <c r="S107" s="1003">
        <v>0</v>
      </c>
      <c r="U107" s="414"/>
      <c r="V107" s="1003">
        <v>0</v>
      </c>
      <c r="W107" s="123"/>
      <c r="X107" s="414"/>
      <c r="Y107" s="1010">
        <f t="shared" si="9"/>
        <v>0</v>
      </c>
    </row>
    <row r="108" spans="1:25">
      <c r="A108" s="130">
        <f t="shared" si="8"/>
        <v>0</v>
      </c>
      <c r="B108" s="232">
        <v>740</v>
      </c>
      <c r="C108" s="374"/>
      <c r="D108" s="978">
        <v>0</v>
      </c>
      <c r="E108" s="523"/>
      <c r="F108" s="521"/>
      <c r="G108" s="978">
        <v>0</v>
      </c>
      <c r="H108" s="123"/>
      <c r="I108" s="374"/>
      <c r="J108" s="989">
        <v>0</v>
      </c>
      <c r="K108" s="123"/>
      <c r="L108" s="404"/>
      <c r="M108" s="996">
        <v>0</v>
      </c>
      <c r="O108" s="414"/>
      <c r="P108" s="1003">
        <v>0</v>
      </c>
      <c r="R108" s="414"/>
      <c r="S108" s="1003">
        <v>0</v>
      </c>
      <c r="U108" s="414"/>
      <c r="V108" s="1003">
        <v>0</v>
      </c>
      <c r="W108" s="123"/>
      <c r="X108" s="414"/>
      <c r="Y108" s="1010">
        <f t="shared" si="9"/>
        <v>0</v>
      </c>
    </row>
    <row r="109" spans="1:25">
      <c r="A109" s="130">
        <f t="shared" si="8"/>
        <v>0</v>
      </c>
      <c r="B109" s="232">
        <v>750</v>
      </c>
      <c r="C109" s="374"/>
      <c r="D109" s="978">
        <v>0</v>
      </c>
      <c r="E109" s="523"/>
      <c r="F109" s="521"/>
      <c r="G109" s="978">
        <v>0</v>
      </c>
      <c r="H109" s="123"/>
      <c r="I109" s="374"/>
      <c r="J109" s="989">
        <v>0</v>
      </c>
      <c r="K109" s="123"/>
      <c r="L109" s="404"/>
      <c r="M109" s="996">
        <v>0</v>
      </c>
      <c r="O109" s="414"/>
      <c r="P109" s="1003">
        <v>0</v>
      </c>
      <c r="R109" s="414"/>
      <c r="S109" s="1003">
        <v>0</v>
      </c>
      <c r="U109" s="414"/>
      <c r="V109" s="1003">
        <v>0</v>
      </c>
      <c r="W109" s="123"/>
      <c r="X109" s="414"/>
      <c r="Y109" s="1010">
        <f t="shared" si="9"/>
        <v>0</v>
      </c>
    </row>
    <row r="110" spans="1:25" s="511" customFormat="1">
      <c r="A110" s="130">
        <f t="shared" si="8"/>
        <v>0</v>
      </c>
      <c r="B110" s="13">
        <v>760</v>
      </c>
      <c r="C110" s="374"/>
      <c r="D110" s="978">
        <v>0</v>
      </c>
      <c r="E110" s="523"/>
      <c r="F110" s="521"/>
      <c r="G110" s="978">
        <v>0</v>
      </c>
      <c r="H110" s="123"/>
      <c r="I110" s="374"/>
      <c r="J110" s="989">
        <v>0</v>
      </c>
      <c r="K110" s="123"/>
      <c r="L110" s="404"/>
      <c r="M110" s="996">
        <v>0</v>
      </c>
      <c r="O110" s="414"/>
      <c r="P110" s="1003">
        <v>0</v>
      </c>
      <c r="Q110" s="529"/>
      <c r="R110" s="414"/>
      <c r="S110" s="1003">
        <v>0</v>
      </c>
      <c r="T110" s="529"/>
      <c r="U110" s="414"/>
      <c r="V110" s="1003">
        <v>0</v>
      </c>
      <c r="W110" s="123"/>
      <c r="X110" s="414"/>
      <c r="Y110" s="1010">
        <f t="shared" si="9"/>
        <v>0</v>
      </c>
    </row>
    <row r="111" spans="1:25">
      <c r="A111" s="130">
        <f t="shared" si="8"/>
        <v>0</v>
      </c>
      <c r="B111" s="13">
        <v>761</v>
      </c>
      <c r="C111" s="374"/>
      <c r="D111" s="978">
        <v>0</v>
      </c>
      <c r="E111" s="523"/>
      <c r="F111" s="521"/>
      <c r="G111" s="978">
        <v>0</v>
      </c>
      <c r="H111" s="123"/>
      <c r="I111" s="374"/>
      <c r="J111" s="989">
        <v>0</v>
      </c>
      <c r="K111" s="123"/>
      <c r="L111" s="404"/>
      <c r="M111" s="996">
        <v>0</v>
      </c>
      <c r="O111" s="414"/>
      <c r="P111" s="1003">
        <v>0</v>
      </c>
      <c r="R111" s="414"/>
      <c r="S111" s="1003">
        <v>0</v>
      </c>
      <c r="U111" s="414"/>
      <c r="V111" s="1003">
        <v>0</v>
      </c>
      <c r="W111" s="123"/>
      <c r="X111" s="414"/>
      <c r="Y111" s="1010">
        <f t="shared" si="9"/>
        <v>0</v>
      </c>
    </row>
    <row r="112" spans="1:25">
      <c r="A112" s="130">
        <f t="shared" si="8"/>
        <v>0</v>
      </c>
      <c r="B112" s="13">
        <v>762</v>
      </c>
      <c r="C112" s="374"/>
      <c r="D112" s="978">
        <v>0</v>
      </c>
      <c r="E112" s="523"/>
      <c r="F112" s="521"/>
      <c r="G112" s="978">
        <v>0</v>
      </c>
      <c r="H112" s="123"/>
      <c r="I112" s="374"/>
      <c r="J112" s="989">
        <v>0</v>
      </c>
      <c r="K112" s="123"/>
      <c r="L112" s="404"/>
      <c r="M112" s="996">
        <v>0</v>
      </c>
      <c r="O112" s="414"/>
      <c r="P112" s="1003">
        <v>0</v>
      </c>
      <c r="R112" s="414"/>
      <c r="S112" s="1003">
        <v>0</v>
      </c>
      <c r="U112" s="414"/>
      <c r="V112" s="1003">
        <v>0</v>
      </c>
      <c r="W112" s="123"/>
      <c r="X112" s="414"/>
      <c r="Y112" s="1010">
        <f t="shared" si="9"/>
        <v>0</v>
      </c>
    </row>
    <row r="113" spans="1:25">
      <c r="A113" s="130">
        <f t="shared" si="8"/>
        <v>0</v>
      </c>
      <c r="B113" s="13">
        <v>771</v>
      </c>
      <c r="C113" s="374"/>
      <c r="D113" s="978">
        <v>0</v>
      </c>
      <c r="E113" s="523"/>
      <c r="F113" s="521"/>
      <c r="G113" s="978">
        <v>0</v>
      </c>
      <c r="H113" s="123"/>
      <c r="I113" s="374"/>
      <c r="J113" s="989">
        <v>0</v>
      </c>
      <c r="K113" s="123"/>
      <c r="L113" s="404"/>
      <c r="M113" s="996">
        <v>0</v>
      </c>
      <c r="O113" s="414"/>
      <c r="P113" s="1003">
        <v>0</v>
      </c>
      <c r="R113" s="414"/>
      <c r="S113" s="1003">
        <v>0</v>
      </c>
      <c r="U113" s="414"/>
      <c r="V113" s="1003">
        <v>0</v>
      </c>
      <c r="W113" s="123"/>
      <c r="X113" s="414"/>
      <c r="Y113" s="1010">
        <f t="shared" si="9"/>
        <v>0</v>
      </c>
    </row>
    <row r="114" spans="1:25">
      <c r="A114" s="130">
        <f t="shared" si="8"/>
        <v>0</v>
      </c>
      <c r="B114" s="232">
        <v>801</v>
      </c>
      <c r="C114" s="374"/>
      <c r="D114" s="978">
        <v>0</v>
      </c>
      <c r="E114" s="523"/>
      <c r="F114" s="521"/>
      <c r="G114" s="978">
        <v>0</v>
      </c>
      <c r="H114" s="123"/>
      <c r="I114" s="374"/>
      <c r="J114" s="989">
        <v>0</v>
      </c>
      <c r="K114" s="123"/>
      <c r="L114" s="404"/>
      <c r="M114" s="996">
        <v>0</v>
      </c>
      <c r="O114" s="414"/>
      <c r="P114" s="1003">
        <v>0</v>
      </c>
      <c r="R114" s="414"/>
      <c r="S114" s="1003">
        <v>0</v>
      </c>
      <c r="U114" s="414"/>
      <c r="V114" s="1003">
        <v>0</v>
      </c>
      <c r="W114" s="123"/>
      <c r="X114" s="414"/>
      <c r="Y114" s="1010">
        <f t="shared" si="9"/>
        <v>0</v>
      </c>
    </row>
    <row r="115" spans="1:25" s="218" customFormat="1">
      <c r="A115" s="130">
        <f t="shared" si="8"/>
        <v>0</v>
      </c>
      <c r="B115" s="232">
        <v>802</v>
      </c>
      <c r="C115" s="514"/>
      <c r="D115" s="978">
        <v>0</v>
      </c>
      <c r="E115" s="523"/>
      <c r="F115" s="521"/>
      <c r="G115" s="978">
        <v>0</v>
      </c>
      <c r="H115" s="515"/>
      <c r="I115" s="514"/>
      <c r="J115" s="989">
        <v>0</v>
      </c>
      <c r="K115" s="515"/>
      <c r="L115" s="514"/>
      <c r="M115" s="996">
        <v>0</v>
      </c>
      <c r="O115" s="514"/>
      <c r="P115" s="1003">
        <v>0</v>
      </c>
      <c r="R115" s="514"/>
      <c r="S115" s="1003">
        <v>0</v>
      </c>
      <c r="U115" s="514"/>
      <c r="V115" s="1003">
        <v>0</v>
      </c>
      <c r="W115" s="515"/>
      <c r="X115" s="514"/>
      <c r="Y115" s="1010">
        <f t="shared" si="9"/>
        <v>0</v>
      </c>
    </row>
    <row r="116" spans="1:25" s="218" customFormat="1">
      <c r="A116" s="130">
        <f t="shared" si="8"/>
        <v>0</v>
      </c>
      <c r="B116" s="232">
        <v>820</v>
      </c>
      <c r="C116" s="514"/>
      <c r="D116" s="978">
        <v>0</v>
      </c>
      <c r="E116" s="523"/>
      <c r="F116" s="521"/>
      <c r="G116" s="978">
        <v>0</v>
      </c>
      <c r="H116" s="515"/>
      <c r="I116" s="514"/>
      <c r="J116" s="989">
        <v>0</v>
      </c>
      <c r="K116" s="515"/>
      <c r="L116" s="514"/>
      <c r="M116" s="996">
        <v>0</v>
      </c>
      <c r="O116" s="514"/>
      <c r="P116" s="1003">
        <v>0</v>
      </c>
      <c r="R116" s="514"/>
      <c r="S116" s="1003">
        <v>0</v>
      </c>
      <c r="U116" s="514"/>
      <c r="V116" s="1003">
        <v>0</v>
      </c>
      <c r="W116" s="515"/>
      <c r="X116" s="514"/>
      <c r="Y116" s="1010">
        <f t="shared" si="9"/>
        <v>0</v>
      </c>
    </row>
    <row r="117" spans="1:25" s="218" customFormat="1">
      <c r="A117" s="130">
        <f t="shared" si="8"/>
        <v>0</v>
      </c>
      <c r="B117" s="232">
        <v>825</v>
      </c>
      <c r="C117" s="514"/>
      <c r="D117" s="978">
        <v>0</v>
      </c>
      <c r="E117" s="523"/>
      <c r="F117" s="521"/>
      <c r="G117" s="978">
        <v>0</v>
      </c>
      <c r="H117" s="515"/>
      <c r="I117" s="514"/>
      <c r="J117" s="989">
        <v>0</v>
      </c>
      <c r="K117" s="515"/>
      <c r="L117" s="514"/>
      <c r="M117" s="996">
        <v>0</v>
      </c>
      <c r="O117" s="514"/>
      <c r="P117" s="1003">
        <v>0</v>
      </c>
      <c r="R117" s="514"/>
      <c r="S117" s="1003">
        <v>0</v>
      </c>
      <c r="U117" s="514"/>
      <c r="V117" s="1003">
        <v>0</v>
      </c>
      <c r="W117" s="515"/>
      <c r="X117" s="514"/>
      <c r="Y117" s="1010">
        <f t="shared" si="9"/>
        <v>0</v>
      </c>
    </row>
    <row r="118" spans="1:25" s="218" customFormat="1">
      <c r="A118" s="130">
        <f t="shared" si="8"/>
        <v>0</v>
      </c>
      <c r="B118" s="232">
        <v>829</v>
      </c>
      <c r="C118" s="514"/>
      <c r="D118" s="978">
        <v>0</v>
      </c>
      <c r="E118" s="523"/>
      <c r="F118" s="521"/>
      <c r="G118" s="978">
        <v>0</v>
      </c>
      <c r="H118" s="515"/>
      <c r="I118" s="514"/>
      <c r="J118" s="989">
        <v>0</v>
      </c>
      <c r="K118" s="515"/>
      <c r="L118" s="514"/>
      <c r="M118" s="996">
        <v>0</v>
      </c>
      <c r="O118" s="514"/>
      <c r="P118" s="1003">
        <v>0</v>
      </c>
      <c r="R118" s="514"/>
      <c r="S118" s="1003">
        <v>0</v>
      </c>
      <c r="U118" s="514"/>
      <c r="V118" s="1003">
        <v>0</v>
      </c>
      <c r="W118" s="515"/>
      <c r="X118" s="514"/>
      <c r="Y118" s="1010">
        <f t="shared" si="9"/>
        <v>0</v>
      </c>
    </row>
    <row r="119" spans="1:25" s="513" customFormat="1">
      <c r="A119" s="130">
        <f t="shared" si="8"/>
        <v>0</v>
      </c>
      <c r="B119" s="232">
        <v>850</v>
      </c>
      <c r="C119" s="374"/>
      <c r="D119" s="978">
        <v>0</v>
      </c>
      <c r="E119" s="523"/>
      <c r="F119" s="521"/>
      <c r="G119" s="978">
        <v>0</v>
      </c>
      <c r="H119" s="123"/>
      <c r="I119" s="374"/>
      <c r="J119" s="989">
        <v>0</v>
      </c>
      <c r="K119" s="123"/>
      <c r="L119" s="404"/>
      <c r="M119" s="996">
        <v>0</v>
      </c>
      <c r="O119" s="414"/>
      <c r="P119" s="1003">
        <v>0</v>
      </c>
      <c r="Q119" s="529"/>
      <c r="R119" s="414"/>
      <c r="S119" s="1003">
        <v>0</v>
      </c>
      <c r="T119" s="529"/>
      <c r="U119" s="414"/>
      <c r="V119" s="1003">
        <v>0</v>
      </c>
      <c r="W119" s="123"/>
      <c r="X119" s="414"/>
      <c r="Y119" s="1010">
        <f t="shared" si="9"/>
        <v>0</v>
      </c>
    </row>
    <row r="120" spans="1:25" s="218" customFormat="1" ht="14.25" customHeight="1">
      <c r="A120" s="130">
        <f t="shared" si="8"/>
        <v>0</v>
      </c>
      <c r="B120" s="232">
        <v>863</v>
      </c>
      <c r="C120" s="514"/>
      <c r="D120" s="978">
        <v>0</v>
      </c>
      <c r="E120" s="523"/>
      <c r="F120" s="521"/>
      <c r="G120" s="978">
        <v>0</v>
      </c>
      <c r="H120" s="515"/>
      <c r="I120" s="514"/>
      <c r="J120" s="989">
        <v>0</v>
      </c>
      <c r="K120" s="515"/>
      <c r="L120" s="514"/>
      <c r="M120" s="996">
        <v>0</v>
      </c>
      <c r="O120" s="514"/>
      <c r="P120" s="1003">
        <v>0</v>
      </c>
      <c r="R120" s="514"/>
      <c r="S120" s="1003">
        <v>0</v>
      </c>
      <c r="U120" s="514"/>
      <c r="V120" s="1003">
        <v>0</v>
      </c>
      <c r="W120" s="515"/>
      <c r="X120" s="514"/>
      <c r="Y120" s="1010">
        <f t="shared" si="9"/>
        <v>0</v>
      </c>
    </row>
    <row r="121" spans="1:25" s="212" customFormat="1">
      <c r="A121" s="130">
        <f t="shared" si="8"/>
        <v>0</v>
      </c>
      <c r="B121" s="232">
        <v>915</v>
      </c>
      <c r="C121" s="374"/>
      <c r="D121" s="978">
        <v>0</v>
      </c>
      <c r="E121" s="523"/>
      <c r="F121" s="521"/>
      <c r="G121" s="978">
        <v>0</v>
      </c>
      <c r="H121" s="123"/>
      <c r="I121" s="374"/>
      <c r="J121" s="989">
        <v>0</v>
      </c>
      <c r="K121" s="123"/>
      <c r="L121" s="404"/>
      <c r="M121" s="996">
        <v>0</v>
      </c>
      <c r="O121" s="414"/>
      <c r="P121" s="1003">
        <v>0</v>
      </c>
      <c r="Q121" s="529"/>
      <c r="R121" s="414"/>
      <c r="S121" s="1003">
        <v>0</v>
      </c>
      <c r="T121" s="529"/>
      <c r="U121" s="414"/>
      <c r="V121" s="1003">
        <v>0</v>
      </c>
      <c r="W121" s="123"/>
      <c r="X121" s="414"/>
      <c r="Y121" s="1010">
        <f t="shared" si="9"/>
        <v>0</v>
      </c>
    </row>
    <row r="122" spans="1:25">
      <c r="A122" s="130">
        <f t="shared" si="8"/>
        <v>0</v>
      </c>
      <c r="B122" s="232">
        <v>921</v>
      </c>
      <c r="C122" s="374"/>
      <c r="D122" s="978">
        <v>0</v>
      </c>
      <c r="E122" s="523"/>
      <c r="F122" s="521"/>
      <c r="G122" s="978">
        <v>0</v>
      </c>
      <c r="H122" s="123"/>
      <c r="I122" s="374"/>
      <c r="J122" s="989">
        <v>0</v>
      </c>
      <c r="K122" s="123"/>
      <c r="L122" s="404"/>
      <c r="M122" s="996">
        <v>0</v>
      </c>
      <c r="O122" s="414"/>
      <c r="P122" s="1003">
        <v>0</v>
      </c>
      <c r="R122" s="414"/>
      <c r="S122" s="1003">
        <v>0</v>
      </c>
      <c r="U122" s="414"/>
      <c r="V122" s="1003">
        <v>0</v>
      </c>
      <c r="W122" s="123"/>
      <c r="X122" s="414"/>
      <c r="Y122" s="1010">
        <f t="shared" si="9"/>
        <v>0</v>
      </c>
    </row>
    <row r="123" spans="1:25">
      <c r="A123" s="130">
        <f t="shared" si="8"/>
        <v>0</v>
      </c>
      <c r="B123" s="13">
        <v>922</v>
      </c>
      <c r="C123" s="374"/>
      <c r="D123" s="978">
        <v>0</v>
      </c>
      <c r="E123" s="523"/>
      <c r="F123" s="521"/>
      <c r="G123" s="978">
        <v>0</v>
      </c>
      <c r="H123" s="123"/>
      <c r="I123" s="374"/>
      <c r="J123" s="989">
        <v>0</v>
      </c>
      <c r="K123" s="123"/>
      <c r="L123" s="404"/>
      <c r="M123" s="996">
        <v>0</v>
      </c>
      <c r="O123" s="414"/>
      <c r="P123" s="1003">
        <v>0</v>
      </c>
      <c r="R123" s="414"/>
      <c r="S123" s="1003">
        <v>0</v>
      </c>
      <c r="U123" s="414"/>
      <c r="V123" s="1003">
        <v>0</v>
      </c>
      <c r="W123" s="123"/>
      <c r="X123" s="414"/>
      <c r="Y123" s="1010">
        <f t="shared" si="9"/>
        <v>0</v>
      </c>
    </row>
    <row r="124" spans="1:25" s="212" customFormat="1">
      <c r="A124" s="130">
        <f t="shared" si="8"/>
        <v>0</v>
      </c>
      <c r="B124" s="13">
        <v>940</v>
      </c>
      <c r="C124" s="374"/>
      <c r="D124" s="978">
        <v>0</v>
      </c>
      <c r="E124" s="274"/>
      <c r="F124" s="374"/>
      <c r="G124" s="978">
        <v>0</v>
      </c>
      <c r="H124" s="123"/>
      <c r="I124" s="374"/>
      <c r="J124" s="989">
        <v>0</v>
      </c>
      <c r="K124" s="123"/>
      <c r="L124" s="404"/>
      <c r="M124" s="996">
        <v>0</v>
      </c>
      <c r="O124" s="414"/>
      <c r="P124" s="1003">
        <v>0</v>
      </c>
      <c r="Q124" s="529"/>
      <c r="R124" s="414"/>
      <c r="S124" s="1003">
        <v>0</v>
      </c>
      <c r="T124" s="529"/>
      <c r="U124" s="414"/>
      <c r="V124" s="1003">
        <v>0</v>
      </c>
      <c r="W124" s="123"/>
      <c r="X124" s="414"/>
      <c r="Y124" s="1010">
        <f t="shared" si="9"/>
        <v>0</v>
      </c>
    </row>
    <row r="125" spans="1:25">
      <c r="A125" s="130">
        <f t="shared" si="8"/>
        <v>0</v>
      </c>
      <c r="B125" s="13">
        <v>942</v>
      </c>
      <c r="C125" s="374"/>
      <c r="D125" s="981">
        <v>0</v>
      </c>
      <c r="E125" s="274"/>
      <c r="F125" s="374"/>
      <c r="G125" s="981">
        <v>0</v>
      </c>
      <c r="H125" s="123"/>
      <c r="I125" s="374"/>
      <c r="J125" s="990">
        <v>0</v>
      </c>
      <c r="K125" s="123"/>
      <c r="L125" s="404"/>
      <c r="M125" s="997">
        <v>0</v>
      </c>
      <c r="O125" s="414"/>
      <c r="P125" s="1004">
        <v>0</v>
      </c>
      <c r="R125" s="414"/>
      <c r="S125" s="1004">
        <v>0</v>
      </c>
      <c r="U125" s="414"/>
      <c r="V125" s="1004">
        <v>0</v>
      </c>
      <c r="W125" s="123"/>
      <c r="X125" s="414"/>
      <c r="Y125" s="1011">
        <f>D125+J125+M125+P125+S125+V125</f>
        <v>0</v>
      </c>
    </row>
    <row r="126" spans="1:25" s="93" customFormat="1" ht="14.25">
      <c r="A126" s="94" t="s">
        <v>89</v>
      </c>
      <c r="B126" s="134"/>
      <c r="C126" s="373"/>
      <c r="D126" s="980">
        <f>SUM(D32:D125)</f>
        <v>0</v>
      </c>
      <c r="E126" s="279"/>
      <c r="F126" s="373"/>
      <c r="G126" s="980">
        <f>SUM(G32:G125)</f>
        <v>0</v>
      </c>
      <c r="H126" s="157"/>
      <c r="I126" s="373"/>
      <c r="J126" s="991">
        <f>SUM(J32:J125)</f>
        <v>0</v>
      </c>
      <c r="K126" s="157"/>
      <c r="L126" s="403"/>
      <c r="M126" s="998">
        <f>SUM(M32:M125)</f>
        <v>0</v>
      </c>
      <c r="O126" s="413"/>
      <c r="P126" s="1005">
        <f>SUM(P32:P125)</f>
        <v>0</v>
      </c>
      <c r="R126" s="413"/>
      <c r="S126" s="1005">
        <f>SUM(S32:S125)</f>
        <v>0</v>
      </c>
      <c r="U126" s="413"/>
      <c r="V126" s="1005">
        <f>SUM(V32:V125)</f>
        <v>0</v>
      </c>
      <c r="W126" s="157"/>
      <c r="X126" s="413"/>
      <c r="Y126" s="1012">
        <f>SUM(Y32:Y125)</f>
        <v>0</v>
      </c>
    </row>
    <row r="127" spans="1:25">
      <c r="D127" s="982"/>
      <c r="E127" s="278"/>
      <c r="F127" s="212"/>
      <c r="G127" s="982"/>
      <c r="I127" s="212"/>
      <c r="J127" s="993"/>
      <c r="L127" s="321"/>
      <c r="M127" s="1000"/>
      <c r="O127" s="362"/>
      <c r="P127" s="1007"/>
      <c r="R127" s="362"/>
      <c r="S127" s="1007"/>
      <c r="U127" s="362"/>
      <c r="V127" s="1007"/>
      <c r="X127" s="362"/>
      <c r="Y127" s="1013"/>
    </row>
    <row r="128" spans="1:25">
      <c r="A128" s="121" t="s">
        <v>90</v>
      </c>
      <c r="C128" s="121"/>
      <c r="D128" s="982"/>
      <c r="E128" s="278"/>
      <c r="F128" s="121"/>
      <c r="G128" s="982"/>
      <c r="I128" s="121"/>
      <c r="J128" s="993"/>
      <c r="L128" s="405"/>
      <c r="M128" s="1000"/>
      <c r="O128" s="415"/>
      <c r="P128" s="1007"/>
      <c r="R128" s="415"/>
      <c r="S128" s="1007"/>
      <c r="U128" s="415"/>
      <c r="V128" s="1007"/>
      <c r="X128" s="415"/>
      <c r="Y128" s="1013"/>
    </row>
    <row r="129" spans="1:25">
      <c r="A129" s="130" t="s">
        <v>106</v>
      </c>
      <c r="B129" s="231" t="s">
        <v>30</v>
      </c>
      <c r="C129" s="367"/>
      <c r="D129" s="983">
        <v>0</v>
      </c>
      <c r="E129" s="274"/>
      <c r="F129" s="367"/>
      <c r="G129" s="983">
        <v>0</v>
      </c>
      <c r="H129" s="123"/>
      <c r="I129" s="367"/>
      <c r="J129" s="989">
        <v>0</v>
      </c>
      <c r="K129" s="123"/>
      <c r="L129" s="404"/>
      <c r="M129" s="996">
        <v>0</v>
      </c>
      <c r="N129" s="5"/>
      <c r="O129" s="414"/>
      <c r="P129" s="1003">
        <v>0</v>
      </c>
      <c r="Q129" s="5"/>
      <c r="R129" s="414"/>
      <c r="S129" s="1003">
        <v>0</v>
      </c>
      <c r="T129" s="5"/>
      <c r="U129" s="414"/>
      <c r="V129" s="1003">
        <v>0</v>
      </c>
      <c r="W129" s="123"/>
      <c r="X129" s="414"/>
      <c r="Y129" s="1010">
        <f t="shared" ref="Y129:Y137" si="10">D129+J129+M129+P129+S129+V129</f>
        <v>0</v>
      </c>
    </row>
    <row r="130" spans="1:25">
      <c r="A130" s="130" t="s">
        <v>106</v>
      </c>
      <c r="B130" s="231" t="s">
        <v>96</v>
      </c>
      <c r="C130" s="367"/>
      <c r="D130" s="983">
        <v>0</v>
      </c>
      <c r="E130" s="274"/>
      <c r="F130" s="367"/>
      <c r="G130" s="983">
        <v>0</v>
      </c>
      <c r="H130" s="123"/>
      <c r="I130" s="367"/>
      <c r="J130" s="989">
        <v>0</v>
      </c>
      <c r="K130" s="123"/>
      <c r="L130" s="404"/>
      <c r="M130" s="996">
        <v>0</v>
      </c>
      <c r="N130" s="5"/>
      <c r="O130" s="414"/>
      <c r="P130" s="1003">
        <v>0</v>
      </c>
      <c r="Q130" s="5"/>
      <c r="R130" s="414"/>
      <c r="S130" s="1003">
        <v>0</v>
      </c>
      <c r="T130" s="5"/>
      <c r="U130" s="414"/>
      <c r="V130" s="1003">
        <v>0</v>
      </c>
      <c r="W130" s="123"/>
      <c r="X130" s="414"/>
      <c r="Y130" s="1010">
        <f t="shared" si="10"/>
        <v>0</v>
      </c>
    </row>
    <row r="131" spans="1:25">
      <c r="A131" s="130" t="s">
        <v>106</v>
      </c>
      <c r="B131" s="231" t="s">
        <v>158</v>
      </c>
      <c r="C131" s="367"/>
      <c r="D131" s="983">
        <v>0</v>
      </c>
      <c r="E131" s="274"/>
      <c r="F131" s="367"/>
      <c r="G131" s="983">
        <v>0</v>
      </c>
      <c r="H131" s="123"/>
      <c r="I131" s="367"/>
      <c r="J131" s="989">
        <v>0</v>
      </c>
      <c r="K131" s="123"/>
      <c r="L131" s="404"/>
      <c r="M131" s="996">
        <v>0</v>
      </c>
      <c r="N131" s="5"/>
      <c r="O131" s="414"/>
      <c r="P131" s="1003">
        <v>0</v>
      </c>
      <c r="Q131" s="5"/>
      <c r="R131" s="414"/>
      <c r="S131" s="1003">
        <v>0</v>
      </c>
      <c r="T131" s="5"/>
      <c r="U131" s="414"/>
      <c r="V131" s="1003">
        <v>0</v>
      </c>
      <c r="W131" s="123"/>
      <c r="X131" s="414"/>
      <c r="Y131" s="1010">
        <f t="shared" si="10"/>
        <v>0</v>
      </c>
    </row>
    <row r="132" spans="1:25">
      <c r="A132" s="130" t="s">
        <v>106</v>
      </c>
      <c r="B132" s="231" t="s">
        <v>95</v>
      </c>
      <c r="C132" s="367"/>
      <c r="D132" s="983">
        <v>0</v>
      </c>
      <c r="E132" s="274"/>
      <c r="F132" s="367"/>
      <c r="G132" s="983">
        <v>0</v>
      </c>
      <c r="H132" s="123"/>
      <c r="I132" s="367"/>
      <c r="J132" s="989">
        <v>0</v>
      </c>
      <c r="K132" s="123"/>
      <c r="L132" s="404"/>
      <c r="M132" s="996">
        <v>0</v>
      </c>
      <c r="N132" s="5"/>
      <c r="O132" s="414"/>
      <c r="P132" s="1003">
        <v>0</v>
      </c>
      <c r="Q132" s="5"/>
      <c r="R132" s="414"/>
      <c r="S132" s="1003">
        <v>0</v>
      </c>
      <c r="T132" s="5"/>
      <c r="U132" s="414"/>
      <c r="V132" s="1003">
        <v>0</v>
      </c>
      <c r="W132" s="123"/>
      <c r="X132" s="414"/>
      <c r="Y132" s="1010">
        <f t="shared" si="10"/>
        <v>0</v>
      </c>
    </row>
    <row r="133" spans="1:25">
      <c r="A133" s="130" t="s">
        <v>106</v>
      </c>
      <c r="B133" s="231">
        <v>103</v>
      </c>
      <c r="C133" s="367"/>
      <c r="D133" s="983">
        <v>0</v>
      </c>
      <c r="E133" s="274"/>
      <c r="F133" s="367"/>
      <c r="G133" s="983">
        <v>0</v>
      </c>
      <c r="H133" s="123"/>
      <c r="I133" s="367"/>
      <c r="J133" s="989">
        <v>0</v>
      </c>
      <c r="K133" s="123"/>
      <c r="L133" s="404"/>
      <c r="M133" s="996">
        <v>0</v>
      </c>
      <c r="N133" s="5"/>
      <c r="O133" s="414"/>
      <c r="P133" s="1003">
        <v>0</v>
      </c>
      <c r="Q133" s="5"/>
      <c r="R133" s="414"/>
      <c r="S133" s="1003">
        <v>0</v>
      </c>
      <c r="T133" s="5"/>
      <c r="U133" s="414"/>
      <c r="V133" s="1003">
        <v>0</v>
      </c>
      <c r="W133" s="123"/>
      <c r="X133" s="414"/>
      <c r="Y133" s="1010">
        <f t="shared" si="10"/>
        <v>0</v>
      </c>
    </row>
    <row r="134" spans="1:25">
      <c r="A134" s="130" t="s">
        <v>106</v>
      </c>
      <c r="B134" s="232">
        <v>230</v>
      </c>
      <c r="C134" s="367"/>
      <c r="D134" s="983">
        <v>0</v>
      </c>
      <c r="E134" s="274"/>
      <c r="F134" s="367"/>
      <c r="G134" s="983">
        <v>0</v>
      </c>
      <c r="H134" s="123"/>
      <c r="I134" s="367"/>
      <c r="J134" s="989">
        <v>0</v>
      </c>
      <c r="K134" s="123"/>
      <c r="L134" s="404"/>
      <c r="M134" s="996">
        <v>0</v>
      </c>
      <c r="N134" s="5"/>
      <c r="O134" s="414"/>
      <c r="P134" s="1003">
        <v>0</v>
      </c>
      <c r="Q134" s="5"/>
      <c r="R134" s="414"/>
      <c r="S134" s="1003">
        <v>0</v>
      </c>
      <c r="T134" s="5"/>
      <c r="U134" s="414"/>
      <c r="V134" s="1003">
        <v>0</v>
      </c>
      <c r="W134" s="123"/>
      <c r="X134" s="414"/>
      <c r="Y134" s="1010">
        <f t="shared" si="10"/>
        <v>0</v>
      </c>
    </row>
    <row r="135" spans="1:25">
      <c r="A135" s="130" t="s">
        <v>106</v>
      </c>
      <c r="B135" s="232">
        <v>231</v>
      </c>
      <c r="C135" s="367"/>
      <c r="D135" s="983">
        <v>0</v>
      </c>
      <c r="E135" s="274"/>
      <c r="F135" s="367"/>
      <c r="G135" s="983">
        <v>0</v>
      </c>
      <c r="H135" s="123"/>
      <c r="I135" s="367"/>
      <c r="J135" s="989">
        <v>0</v>
      </c>
      <c r="K135" s="123"/>
      <c r="L135" s="404"/>
      <c r="M135" s="996">
        <v>0</v>
      </c>
      <c r="N135" s="5"/>
      <c r="O135" s="414"/>
      <c r="P135" s="1003">
        <v>0</v>
      </c>
      <c r="Q135" s="5"/>
      <c r="R135" s="414"/>
      <c r="S135" s="1003">
        <v>0</v>
      </c>
      <c r="T135" s="5"/>
      <c r="U135" s="414"/>
      <c r="V135" s="1003">
        <v>0</v>
      </c>
      <c r="W135" s="123"/>
      <c r="X135" s="414"/>
      <c r="Y135" s="1010">
        <f t="shared" si="10"/>
        <v>0</v>
      </c>
    </row>
    <row r="136" spans="1:25" s="513" customFormat="1">
      <c r="A136" s="130" t="s">
        <v>106</v>
      </c>
      <c r="B136" s="232">
        <v>530</v>
      </c>
      <c r="C136" s="367"/>
      <c r="D136" s="983">
        <v>0</v>
      </c>
      <c r="E136" s="512"/>
      <c r="F136" s="367"/>
      <c r="G136" s="983">
        <v>0</v>
      </c>
      <c r="H136" s="123"/>
      <c r="I136" s="367"/>
      <c r="J136" s="989">
        <v>0</v>
      </c>
      <c r="K136" s="123"/>
      <c r="L136" s="404"/>
      <c r="M136" s="996">
        <v>0</v>
      </c>
      <c r="N136" s="5"/>
      <c r="O136" s="414"/>
      <c r="P136" s="1003">
        <v>0</v>
      </c>
      <c r="Q136" s="5"/>
      <c r="R136" s="414"/>
      <c r="S136" s="1003">
        <v>0</v>
      </c>
      <c r="T136" s="5"/>
      <c r="U136" s="414"/>
      <c r="V136" s="1003">
        <v>0</v>
      </c>
      <c r="W136" s="123"/>
      <c r="X136" s="414"/>
      <c r="Y136" s="1010">
        <f t="shared" si="10"/>
        <v>0</v>
      </c>
    </row>
    <row r="137" spans="1:25">
      <c r="A137" s="130" t="s">
        <v>106</v>
      </c>
      <c r="B137" s="231">
        <v>572</v>
      </c>
      <c r="C137" s="367"/>
      <c r="D137" s="983">
        <v>0</v>
      </c>
      <c r="E137" s="274"/>
      <c r="F137" s="367"/>
      <c r="G137" s="983">
        <v>0</v>
      </c>
      <c r="H137" s="123"/>
      <c r="I137" s="367"/>
      <c r="J137" s="989">
        <v>0</v>
      </c>
      <c r="K137" s="123"/>
      <c r="L137" s="404"/>
      <c r="M137" s="996">
        <v>0</v>
      </c>
      <c r="N137" s="5"/>
      <c r="O137" s="414"/>
      <c r="P137" s="1003">
        <v>0</v>
      </c>
      <c r="Q137" s="5"/>
      <c r="R137" s="414"/>
      <c r="S137" s="1003">
        <v>0</v>
      </c>
      <c r="T137" s="5"/>
      <c r="U137" s="414"/>
      <c r="V137" s="1003">
        <v>0</v>
      </c>
      <c r="W137" s="123"/>
      <c r="X137" s="414"/>
      <c r="Y137" s="1010">
        <f t="shared" si="10"/>
        <v>0</v>
      </c>
    </row>
    <row r="138" spans="1:25">
      <c r="A138" s="130" t="s">
        <v>106</v>
      </c>
      <c r="B138" s="232">
        <v>992</v>
      </c>
      <c r="C138" s="367"/>
      <c r="D138" s="981">
        <v>0</v>
      </c>
      <c r="E138" s="274"/>
      <c r="F138" s="367"/>
      <c r="G138" s="981">
        <v>0</v>
      </c>
      <c r="H138" s="123"/>
      <c r="I138" s="367"/>
      <c r="J138" s="990">
        <v>0</v>
      </c>
      <c r="K138" s="123"/>
      <c r="L138" s="404"/>
      <c r="M138" s="997">
        <v>0</v>
      </c>
      <c r="N138" s="5"/>
      <c r="O138" s="414"/>
      <c r="P138" s="1004">
        <v>0</v>
      </c>
      <c r="Q138" s="5"/>
      <c r="R138" s="414"/>
      <c r="S138" s="1004">
        <v>0</v>
      </c>
      <c r="T138" s="5"/>
      <c r="U138" s="414"/>
      <c r="V138" s="1004">
        <v>0</v>
      </c>
      <c r="W138" s="123"/>
      <c r="X138" s="414"/>
      <c r="Y138" s="1011">
        <f>D138+J138+M138+P138+S138+V138</f>
        <v>0</v>
      </c>
    </row>
    <row r="139" spans="1:25" s="93" customFormat="1" ht="14.25">
      <c r="A139" s="94" t="s">
        <v>91</v>
      </c>
      <c r="B139" s="134"/>
      <c r="C139" s="94"/>
      <c r="D139" s="980">
        <f>SUM(D129:D138)</f>
        <v>0</v>
      </c>
      <c r="E139" s="279"/>
      <c r="F139" s="94"/>
      <c r="G139" s="980">
        <f>SUM(G129:G138)</f>
        <v>0</v>
      </c>
      <c r="H139" s="159"/>
      <c r="I139" s="94"/>
      <c r="J139" s="991">
        <f>SUM(J129:J138)</f>
        <v>0</v>
      </c>
      <c r="K139" s="159"/>
      <c r="L139" s="403"/>
      <c r="M139" s="998">
        <f>SUM(M129:M138)</f>
        <v>0</v>
      </c>
      <c r="N139" s="221"/>
      <c r="O139" s="413"/>
      <c r="P139" s="1005">
        <f>SUM(P129:P138)</f>
        <v>0</v>
      </c>
      <c r="Q139" s="221"/>
      <c r="R139" s="413"/>
      <c r="S139" s="1005">
        <f>SUM(S129:S138)</f>
        <v>0</v>
      </c>
      <c r="T139" s="221"/>
      <c r="U139" s="413"/>
      <c r="V139" s="1005">
        <f>SUM(V129:V138)</f>
        <v>0</v>
      </c>
      <c r="W139" s="159"/>
      <c r="X139" s="159"/>
      <c r="Y139" s="1012">
        <f>SUM(Y129:Y138)</f>
        <v>0</v>
      </c>
    </row>
    <row r="140" spans="1:25" s="93" customFormat="1" ht="14.25">
      <c r="D140" s="980"/>
      <c r="E140" s="312"/>
      <c r="G140" s="980"/>
      <c r="H140" s="221"/>
      <c r="J140" s="991"/>
      <c r="K140" s="221"/>
      <c r="L140" s="322"/>
      <c r="M140" s="998"/>
      <c r="N140" s="221"/>
      <c r="O140" s="416"/>
      <c r="P140" s="1005"/>
      <c r="Q140" s="221"/>
      <c r="R140" s="416"/>
      <c r="S140" s="1005"/>
      <c r="T140" s="221"/>
      <c r="U140" s="416"/>
      <c r="V140" s="1005"/>
      <c r="W140" s="221"/>
      <c r="X140" s="974"/>
      <c r="Y140" s="1012"/>
    </row>
    <row r="141" spans="1:25" s="93" customFormat="1" thickBot="1">
      <c r="A141" s="526" t="s">
        <v>3</v>
      </c>
      <c r="B141" s="134"/>
      <c r="C141" s="94"/>
      <c r="D141" s="985">
        <f>SUM(D29+D126 + D139)</f>
        <v>0</v>
      </c>
      <c r="E141" s="279"/>
      <c r="F141" s="1021"/>
      <c r="G141" s="985">
        <f>SUM(G29+G126 + G139)</f>
        <v>0</v>
      </c>
      <c r="H141" s="159"/>
      <c r="I141" s="1021"/>
      <c r="J141" s="994">
        <f>SUM(J29+J126 + J139)</f>
        <v>0</v>
      </c>
      <c r="K141" s="159"/>
      <c r="L141" s="1022"/>
      <c r="M141" s="1001">
        <f>SUM(M29+M126 + M139)</f>
        <v>0</v>
      </c>
      <c r="N141" s="974"/>
      <c r="O141" s="1023"/>
      <c r="P141" s="1008">
        <f>SUM(P29+P126 + P139)</f>
        <v>0</v>
      </c>
      <c r="Q141" s="974"/>
      <c r="R141" s="1023"/>
      <c r="S141" s="1008">
        <f>SUM(S29+S126 + S139)</f>
        <v>0</v>
      </c>
      <c r="T141" s="974"/>
      <c r="U141" s="1023"/>
      <c r="V141" s="1008">
        <f>SUM(V29+V126 + V139)</f>
        <v>0</v>
      </c>
      <c r="W141" s="159"/>
      <c r="X141" s="159"/>
      <c r="Y141" s="1032">
        <f>SUM(Y29+Y126 + Y139)</f>
        <v>0</v>
      </c>
    </row>
    <row r="142" spans="1:25" s="93" customFormat="1" ht="15.75" thickTop="1">
      <c r="A142" s="526" t="s">
        <v>464</v>
      </c>
      <c r="B142" s="134"/>
      <c r="C142" s="526"/>
      <c r="D142" s="1024">
        <v>0</v>
      </c>
      <c r="E142" s="279"/>
      <c r="F142" s="526"/>
      <c r="G142" s="1024">
        <v>0</v>
      </c>
      <c r="H142" s="159"/>
      <c r="I142" s="526"/>
      <c r="J142" s="1025">
        <v>0</v>
      </c>
      <c r="K142" s="159"/>
      <c r="L142" s="403"/>
      <c r="M142" s="1026">
        <v>0</v>
      </c>
      <c r="N142" s="221"/>
      <c r="O142" s="413"/>
      <c r="P142" s="1027">
        <v>0</v>
      </c>
      <c r="Q142" s="221"/>
      <c r="R142" s="413"/>
      <c r="S142" s="1027">
        <v>0</v>
      </c>
      <c r="T142" s="221"/>
      <c r="U142" s="413"/>
      <c r="V142" s="1027">
        <v>0</v>
      </c>
      <c r="W142" s="159"/>
      <c r="X142" s="159"/>
      <c r="Y142" s="1010"/>
    </row>
    <row r="143" spans="1:25" s="93" customFormat="1" ht="14.25">
      <c r="A143" s="526"/>
      <c r="B143" s="134"/>
      <c r="C143" s="526"/>
      <c r="D143" s="985"/>
      <c r="E143" s="279"/>
      <c r="F143" s="526"/>
      <c r="G143" s="985"/>
      <c r="H143" s="159"/>
      <c r="I143" s="526"/>
      <c r="J143" s="994"/>
      <c r="K143" s="159"/>
      <c r="L143" s="403"/>
      <c r="M143" s="1001"/>
      <c r="N143" s="221"/>
      <c r="O143" s="413"/>
      <c r="P143" s="1008"/>
      <c r="Q143" s="221"/>
      <c r="R143" s="413"/>
      <c r="S143" s="1008"/>
      <c r="T143" s="221"/>
      <c r="U143" s="413"/>
      <c r="V143" s="1008"/>
      <c r="W143" s="159"/>
      <c r="X143" s="159"/>
      <c r="Y143" s="1014"/>
    </row>
    <row r="144" spans="1:25" s="93" customFormat="1" thickBot="1">
      <c r="A144" s="526" t="s">
        <v>263</v>
      </c>
      <c r="B144" s="134"/>
      <c r="C144" s="526"/>
      <c r="D144" s="984">
        <f>+D141-D142</f>
        <v>0</v>
      </c>
      <c r="E144" s="279"/>
      <c r="F144" s="526"/>
      <c r="G144" s="984">
        <f>+G141-G142</f>
        <v>0</v>
      </c>
      <c r="H144" s="159"/>
      <c r="I144" s="526"/>
      <c r="J144" s="984">
        <f>+J141-J142</f>
        <v>0</v>
      </c>
      <c r="K144" s="159"/>
      <c r="L144" s="403"/>
      <c r="M144" s="984">
        <f>+M141-M142</f>
        <v>0</v>
      </c>
      <c r="N144" s="221"/>
      <c r="O144" s="413"/>
      <c r="P144" s="984">
        <f>+P141-P142</f>
        <v>0</v>
      </c>
      <c r="Q144" s="221"/>
      <c r="R144" s="413"/>
      <c r="S144" s="984">
        <f>+S141-S142</f>
        <v>0</v>
      </c>
      <c r="T144" s="221"/>
      <c r="U144" s="413"/>
      <c r="V144" s="984">
        <f>+V141-V142</f>
        <v>0</v>
      </c>
      <c r="W144" s="159"/>
      <c r="X144" s="159"/>
      <c r="Y144" s="985"/>
    </row>
    <row r="145" spans="1:27" s="93" customFormat="1" thickTop="1">
      <c r="A145" s="94"/>
      <c r="B145" s="134"/>
      <c r="C145" s="94"/>
      <c r="D145" s="985"/>
      <c r="E145" s="279"/>
      <c r="F145" s="94"/>
      <c r="G145" s="985"/>
      <c r="H145" s="159"/>
      <c r="I145" s="94"/>
      <c r="J145" s="994"/>
      <c r="K145" s="159"/>
      <c r="L145" s="403"/>
      <c r="M145" s="1001"/>
      <c r="N145" s="221"/>
      <c r="O145" s="413"/>
      <c r="P145" s="1008"/>
      <c r="Q145" s="221"/>
      <c r="R145" s="413"/>
      <c r="S145" s="1008"/>
      <c r="T145" s="221"/>
      <c r="U145" s="413"/>
      <c r="V145" s="1008"/>
      <c r="W145" s="159"/>
      <c r="X145" s="159"/>
      <c r="Y145" s="1014"/>
    </row>
    <row r="146" spans="1:27" s="93" customFormat="1" ht="15.75" thickBot="1">
      <c r="A146" s="526" t="s">
        <v>456</v>
      </c>
      <c r="C146" s="793"/>
      <c r="D146" s="986">
        <v>0</v>
      </c>
      <c r="E146" s="279"/>
      <c r="F146" s="526"/>
      <c r="G146" s="986">
        <v>0</v>
      </c>
      <c r="H146" s="159"/>
      <c r="I146" s="526"/>
      <c r="J146" s="995">
        <v>0</v>
      </c>
      <c r="K146" s="159"/>
      <c r="L146" s="403"/>
      <c r="M146" s="1002">
        <v>0</v>
      </c>
      <c r="N146" s="221"/>
      <c r="O146" s="413"/>
      <c r="P146" s="1009">
        <v>0</v>
      </c>
      <c r="Q146" s="221"/>
      <c r="R146" s="413"/>
      <c r="S146" s="1009">
        <v>0</v>
      </c>
      <c r="T146" s="221"/>
      <c r="U146" s="413"/>
      <c r="V146" s="1009">
        <v>0</v>
      </c>
      <c r="W146" s="159"/>
      <c r="X146" s="159"/>
      <c r="Y146" s="1019">
        <f>D146+J146+M146+P146+S146+V146</f>
        <v>0</v>
      </c>
    </row>
    <row r="147" spans="1:27" ht="16.5" thickTop="1" thickBot="1">
      <c r="A147" s="136" t="s">
        <v>457</v>
      </c>
      <c r="C147" s="793"/>
      <c r="D147" s="986">
        <v>0</v>
      </c>
      <c r="E147" s="384"/>
      <c r="F147" s="384"/>
      <c r="G147" s="986">
        <v>0</v>
      </c>
      <c r="H147" s="384"/>
      <c r="I147" s="384"/>
      <c r="J147" s="995">
        <v>0</v>
      </c>
      <c r="K147" s="384"/>
      <c r="L147" s="406"/>
      <c r="M147" s="1002">
        <v>0</v>
      </c>
      <c r="O147" s="417"/>
      <c r="P147" s="1009">
        <v>0</v>
      </c>
      <c r="R147" s="417"/>
      <c r="S147" s="1009">
        <v>0</v>
      </c>
      <c r="U147" s="417"/>
      <c r="V147" s="1009">
        <v>0</v>
      </c>
      <c r="Y147" s="1019">
        <f>D147+J147+M147+P147+S147+V147</f>
        <v>0</v>
      </c>
    </row>
    <row r="148" spans="1:27" ht="15.75" thickTop="1">
      <c r="D148" s="277"/>
      <c r="E148" s="278"/>
      <c r="F148" s="212"/>
      <c r="G148" s="982"/>
      <c r="I148" s="212"/>
      <c r="J148" s="285"/>
      <c r="L148" s="321"/>
      <c r="M148" s="321"/>
      <c r="O148" s="362"/>
      <c r="P148" s="1007"/>
      <c r="R148" s="362"/>
      <c r="S148" s="1007"/>
      <c r="U148" s="362"/>
      <c r="V148" s="1007"/>
      <c r="X148" s="214"/>
      <c r="Y148" s="214"/>
    </row>
    <row r="149" spans="1:27" s="788" customFormat="1" thickBot="1">
      <c r="A149" s="788" t="s">
        <v>330</v>
      </c>
      <c r="B149" s="787"/>
      <c r="C149" s="789"/>
      <c r="E149" s="790"/>
      <c r="F149" s="790"/>
      <c r="G149" s="988">
        <v>0</v>
      </c>
      <c r="H149" s="790"/>
      <c r="I149" s="790"/>
      <c r="J149" s="791"/>
      <c r="K149" s="794"/>
      <c r="L149" s="794"/>
      <c r="M149" s="794"/>
      <c r="N149" s="795"/>
      <c r="O149" s="794"/>
      <c r="P149" s="795"/>
      <c r="Q149" s="795"/>
      <c r="R149" s="794"/>
      <c r="S149" s="795"/>
      <c r="T149" s="795"/>
      <c r="U149" s="794"/>
      <c r="V149" s="795"/>
      <c r="W149" s="795"/>
      <c r="X149" s="795"/>
      <c r="Y149" s="795"/>
      <c r="Z149" s="795"/>
      <c r="AA149" s="795"/>
    </row>
    <row r="150" spans="1:27" s="529" customFormat="1" ht="15.75" thickTop="1">
      <c r="D150" s="277"/>
      <c r="E150" s="278"/>
      <c r="G150" s="277"/>
      <c r="H150" s="211"/>
      <c r="J150" s="285"/>
      <c r="K150" s="158"/>
      <c r="L150" s="772"/>
      <c r="M150" s="772"/>
      <c r="N150" s="158"/>
      <c r="O150" s="796"/>
      <c r="P150" s="773"/>
      <c r="Q150" s="158"/>
      <c r="R150" s="796"/>
      <c r="S150" s="773"/>
      <c r="T150" s="158"/>
      <c r="U150" s="796"/>
      <c r="V150" s="773"/>
      <c r="W150" s="158"/>
      <c r="X150" s="797"/>
      <c r="Y150" s="797"/>
      <c r="Z150" s="158"/>
      <c r="AA150" s="158"/>
    </row>
  </sheetData>
  <mergeCells count="16">
    <mergeCell ref="H3:I3"/>
    <mergeCell ref="I10:J11"/>
    <mergeCell ref="L10:M11"/>
    <mergeCell ref="O10:P11"/>
    <mergeCell ref="R10:S11"/>
    <mergeCell ref="C10:G11"/>
    <mergeCell ref="X11:Y11"/>
    <mergeCell ref="C13:D13"/>
    <mergeCell ref="F13:G13"/>
    <mergeCell ref="I13:J13"/>
    <mergeCell ref="L13:M13"/>
    <mergeCell ref="O13:P13"/>
    <mergeCell ref="X13:Y13"/>
    <mergeCell ref="R13:S13"/>
    <mergeCell ref="U10:V11"/>
    <mergeCell ref="U13:V13"/>
  </mergeCells>
  <conditionalFormatting sqref="D144">
    <cfRule type="cellIs" dxfId="43" priority="7" operator="notEqual">
      <formula>0</formula>
    </cfRule>
  </conditionalFormatting>
  <conditionalFormatting sqref="G144">
    <cfRule type="cellIs" dxfId="42" priority="6" operator="notEqual">
      <formula>0</formula>
    </cfRule>
  </conditionalFormatting>
  <conditionalFormatting sqref="J144">
    <cfRule type="cellIs" dxfId="41" priority="5" operator="notEqual">
      <formula>0</formula>
    </cfRule>
  </conditionalFormatting>
  <conditionalFormatting sqref="M144">
    <cfRule type="cellIs" dxfId="40" priority="4" operator="notEqual">
      <formula>0</formula>
    </cfRule>
  </conditionalFormatting>
  <conditionalFormatting sqref="P144">
    <cfRule type="cellIs" dxfId="39" priority="3" operator="notEqual">
      <formula>0</formula>
    </cfRule>
  </conditionalFormatting>
  <conditionalFormatting sqref="S144">
    <cfRule type="cellIs" dxfId="38" priority="2" operator="notEqual">
      <formula>0</formula>
    </cfRule>
  </conditionalFormatting>
  <conditionalFormatting sqref="V144">
    <cfRule type="cellIs" dxfId="37" priority="1" operator="notEqual">
      <formula>0</formula>
    </cfRule>
  </conditionalFormatting>
  <printOptions horizontalCentered="1"/>
  <pageMargins left="0" right="0" top="0.5" bottom="0.5" header="0.3" footer="0.3"/>
  <pageSetup scale="53" fitToHeight="0" orientation="landscape" r:id="rId1"/>
  <headerFooter>
    <oddFooter>&amp;L&amp;10&amp;F / &amp;A, &amp;P / &amp;N&amp;R&amp;"Times New Roman,Regular"&amp;10Rev. 7/08/2015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M63"/>
  <sheetViews>
    <sheetView zoomScaleNormal="100" workbookViewId="0"/>
  </sheetViews>
  <sheetFormatPr defaultColWidth="9.140625" defaultRowHeight="12.75"/>
  <cols>
    <col min="1" max="1" width="10" style="243" customWidth="1"/>
    <col min="2" max="2" width="27.28515625" style="243" customWidth="1"/>
    <col min="3" max="3" width="14.28515625" style="243" customWidth="1"/>
    <col min="4" max="4" width="1.7109375" style="243" customWidth="1"/>
    <col min="5" max="5" width="9.85546875" style="243" customWidth="1"/>
    <col min="6" max="8" width="16.7109375" style="243" customWidth="1"/>
    <col min="9" max="9" width="2.5703125" style="243" customWidth="1"/>
    <col min="10" max="10" width="13.140625" style="243" customWidth="1"/>
    <col min="11" max="13" width="16.7109375" style="243" customWidth="1"/>
    <col min="14" max="16384" width="9.140625" style="243"/>
  </cols>
  <sheetData>
    <row r="1" spans="1:13" s="237" customFormat="1">
      <c r="A1" s="235" t="s">
        <v>8</v>
      </c>
      <c r="B1" s="235"/>
      <c r="C1" s="236" t="str">
        <f>'Summary cost &amp; pymt per CMS '!B3</f>
        <v>Hospital Name</v>
      </c>
      <c r="D1" s="236"/>
      <c r="E1" s="236"/>
      <c r="F1" s="236"/>
    </row>
    <row r="2" spans="1:13" s="237" customFormat="1" ht="20.25">
      <c r="A2" s="238" t="s">
        <v>9</v>
      </c>
      <c r="B2" s="235"/>
      <c r="C2" s="236" t="str">
        <f>'Summary cost &amp; pymt per CMS '!B4</f>
        <v>7 digit Medicaid #</v>
      </c>
      <c r="D2" s="236"/>
      <c r="E2" s="236"/>
      <c r="F2" s="236"/>
      <c r="J2" s="223"/>
      <c r="K2" s="519"/>
    </row>
    <row r="3" spans="1:13" s="237" customFormat="1">
      <c r="A3" s="239" t="s">
        <v>10</v>
      </c>
      <c r="B3" s="235"/>
      <c r="C3" s="240" t="str">
        <f>'Summary cost &amp; pymt per CMS '!B5</f>
        <v>0/00/0000</v>
      </c>
      <c r="D3" s="240"/>
      <c r="E3" s="236"/>
      <c r="F3" s="236"/>
    </row>
    <row r="4" spans="1:13" s="237" customFormat="1">
      <c r="A4" s="17"/>
      <c r="F4" s="27"/>
    </row>
    <row r="5" spans="1:13" s="237" customFormat="1" ht="14.25">
      <c r="A5" s="17" t="s">
        <v>98</v>
      </c>
      <c r="E5" s="137"/>
      <c r="F5" s="137" t="s">
        <v>157</v>
      </c>
      <c r="G5" s="241" t="str">
        <f>'IP Analysis Rev Codes-EIDR '!H3</f>
        <v>00/00/0000</v>
      </c>
      <c r="H5" s="14"/>
      <c r="J5" s="241"/>
    </row>
    <row r="6" spans="1:13" s="237" customFormat="1">
      <c r="A6" s="17"/>
      <c r="F6" s="27"/>
    </row>
    <row r="7" spans="1:13" s="26" customFormat="1">
      <c r="A7" s="242"/>
      <c r="C7" s="26" t="s">
        <v>88</v>
      </c>
      <c r="F7" s="28" t="s">
        <v>87</v>
      </c>
    </row>
    <row r="8" spans="1:13" s="26" customFormat="1">
      <c r="A8" s="17" t="s">
        <v>16</v>
      </c>
      <c r="C8" s="429" t="str">
        <f>'IP Analysis Rev Codes-EIDR '!B3</f>
        <v>0/00/0000</v>
      </c>
      <c r="D8" s="429"/>
      <c r="E8" s="424"/>
      <c r="F8" s="430" t="str">
        <f>'IP Analysis Rev Codes-EIDR '!D3</f>
        <v>0/00/0000</v>
      </c>
    </row>
    <row r="9" spans="1:13" s="26" customFormat="1" ht="13.5" thickBot="1">
      <c r="F9" s="28"/>
    </row>
    <row r="10" spans="1:13" s="26" customFormat="1" ht="21.75" thickTop="1" thickBot="1">
      <c r="A10" s="632" t="s">
        <v>269</v>
      </c>
      <c r="F10" s="28"/>
    </row>
    <row r="11" spans="1:13" s="26" customFormat="1" ht="15" thickTop="1">
      <c r="A11" s="55"/>
      <c r="B11" s="30"/>
      <c r="E11" s="267" t="s">
        <v>455</v>
      </c>
      <c r="F11" s="292"/>
      <c r="G11" s="292"/>
      <c r="H11" s="292"/>
      <c r="I11" s="292"/>
      <c r="J11" s="292"/>
      <c r="K11" s="292"/>
      <c r="L11" s="292"/>
      <c r="M11" s="293"/>
    </row>
    <row r="12" spans="1:13" s="237" customFormat="1">
      <c r="A12" s="243"/>
      <c r="B12" s="243"/>
      <c r="C12" s="243"/>
      <c r="D12" s="243"/>
      <c r="E12" s="294" t="s">
        <v>22</v>
      </c>
      <c r="F12" s="294"/>
      <c r="G12" s="294"/>
      <c r="H12" s="294"/>
      <c r="I12" s="295"/>
      <c r="J12" s="294" t="s">
        <v>23</v>
      </c>
      <c r="K12" s="294"/>
      <c r="L12" s="294"/>
      <c r="M12" s="294"/>
    </row>
    <row r="13" spans="1:13" s="26" customFormat="1" ht="25.5">
      <c r="A13" s="29"/>
      <c r="B13" s="17"/>
      <c r="C13" s="29" t="s">
        <v>26</v>
      </c>
      <c r="D13" s="29"/>
      <c r="E13" s="296" t="s">
        <v>19</v>
      </c>
      <c r="F13" s="297" t="s">
        <v>18</v>
      </c>
      <c r="G13" s="297" t="s">
        <v>17</v>
      </c>
      <c r="H13" s="297" t="s">
        <v>27</v>
      </c>
      <c r="I13" s="298"/>
      <c r="J13" s="296" t="s">
        <v>19</v>
      </c>
      <c r="K13" s="297" t="s">
        <v>18</v>
      </c>
      <c r="L13" s="297" t="s">
        <v>17</v>
      </c>
      <c r="M13" s="297" t="s">
        <v>27</v>
      </c>
    </row>
    <row r="14" spans="1:13" s="26" customFormat="1" ht="36">
      <c r="A14" s="376" t="s">
        <v>24</v>
      </c>
      <c r="B14" s="245" t="s">
        <v>25</v>
      </c>
      <c r="C14" s="51" t="s">
        <v>160</v>
      </c>
      <c r="D14" s="51"/>
      <c r="E14" s="299" t="s">
        <v>138</v>
      </c>
      <c r="F14" s="300" t="s">
        <v>139</v>
      </c>
      <c r="G14" s="301" t="s">
        <v>28</v>
      </c>
      <c r="H14" s="300" t="s">
        <v>139</v>
      </c>
      <c r="I14" s="302"/>
      <c r="J14" s="303" t="s">
        <v>138</v>
      </c>
      <c r="K14" s="300" t="s">
        <v>139</v>
      </c>
      <c r="L14" s="301" t="s">
        <v>28</v>
      </c>
      <c r="M14" s="300" t="s">
        <v>139</v>
      </c>
    </row>
    <row r="15" spans="1:13" s="26" customFormat="1">
      <c r="A15" s="150">
        <v>30</v>
      </c>
      <c r="B15" s="720" t="s">
        <v>29</v>
      </c>
      <c r="C15" s="381">
        <f t="shared" ref="C15:C23" si="0">VLOOKUP($A15,Per_Diems_CCRs,3,FALSE)</f>
        <v>0</v>
      </c>
      <c r="D15" s="381"/>
      <c r="E15" s="391">
        <f t="shared" ref="E15:E23" ca="1" si="1">SUMIF(Medicaid_Acute_Detail,$A15,Medicaid_Acute_Days)</f>
        <v>0</v>
      </c>
      <c r="F15" s="334">
        <f t="shared" ref="F15:F23" ca="1" si="2">SUMIF(Medicaid_Acute_Detail,$A15,Medicaid_Acute_Charges)</f>
        <v>0</v>
      </c>
      <c r="G15" s="334">
        <f t="shared" ref="G15:G23" ca="1" si="3">ROUND(C15*E15,0)</f>
        <v>0</v>
      </c>
      <c r="H15" s="334">
        <f>+'IP Analysis Rev Codes-EIDR '!$Y$146</f>
        <v>0</v>
      </c>
      <c r="I15" s="304"/>
      <c r="J15" s="391">
        <f t="shared" ref="J15:J23" ca="1" si="4">SUMIF(Medicaid_Acute_Detail,$A15,Medicaid_AcuteCR_Days)</f>
        <v>0</v>
      </c>
      <c r="K15" s="334">
        <f t="shared" ref="K15:K23" ca="1" si="5">SUMIF(Medicaid_Acute_Detail,$A15,Medicaid_AcuteCR_Charges)</f>
        <v>0</v>
      </c>
      <c r="L15" s="334">
        <f t="shared" ref="L15:L23" ca="1" si="6">ROUND(C15*J15,0)</f>
        <v>0</v>
      </c>
      <c r="M15" s="334">
        <f>+'IP Analysis Rev Codes-EIDR '!$G$146</f>
        <v>0</v>
      </c>
    </row>
    <row r="16" spans="1:13" s="26" customFormat="1">
      <c r="A16" s="150">
        <v>31</v>
      </c>
      <c r="B16" s="720" t="s">
        <v>101</v>
      </c>
      <c r="C16" s="381">
        <f t="shared" si="0"/>
        <v>0</v>
      </c>
      <c r="D16" s="381"/>
      <c r="E16" s="391">
        <f t="shared" ca="1" si="1"/>
        <v>0</v>
      </c>
      <c r="F16" s="334">
        <f t="shared" ca="1" si="2"/>
        <v>0</v>
      </c>
      <c r="G16" s="334">
        <f t="shared" ca="1" si="3"/>
        <v>0</v>
      </c>
      <c r="H16" s="334">
        <v>0</v>
      </c>
      <c r="I16" s="304"/>
      <c r="J16" s="391">
        <f t="shared" ca="1" si="4"/>
        <v>0</v>
      </c>
      <c r="K16" s="334">
        <f t="shared" ca="1" si="5"/>
        <v>0</v>
      </c>
      <c r="L16" s="334">
        <f t="shared" ca="1" si="6"/>
        <v>0</v>
      </c>
      <c r="M16" s="334">
        <v>0</v>
      </c>
    </row>
    <row r="17" spans="1:13" s="26" customFormat="1">
      <c r="A17" s="150">
        <v>43</v>
      </c>
      <c r="B17" s="720" t="s">
        <v>20</v>
      </c>
      <c r="C17" s="381">
        <f t="shared" si="0"/>
        <v>0</v>
      </c>
      <c r="D17" s="381"/>
      <c r="E17" s="391">
        <f t="shared" ca="1" si="1"/>
        <v>0</v>
      </c>
      <c r="F17" s="334">
        <f t="shared" ca="1" si="2"/>
        <v>0</v>
      </c>
      <c r="G17" s="334">
        <f t="shared" ca="1" si="3"/>
        <v>0</v>
      </c>
      <c r="H17" s="334">
        <v>0</v>
      </c>
      <c r="I17" s="304"/>
      <c r="J17" s="391">
        <f t="shared" ca="1" si="4"/>
        <v>0</v>
      </c>
      <c r="K17" s="334">
        <f t="shared" ca="1" si="5"/>
        <v>0</v>
      </c>
      <c r="L17" s="334">
        <f t="shared" ca="1" si="6"/>
        <v>0</v>
      </c>
      <c r="M17" s="334">
        <v>0</v>
      </c>
    </row>
    <row r="18" spans="1:13" s="26" customFormat="1">
      <c r="A18" s="150">
        <v>31.01</v>
      </c>
      <c r="B18" s="720" t="s">
        <v>121</v>
      </c>
      <c r="C18" s="381">
        <f t="shared" si="0"/>
        <v>0</v>
      </c>
      <c r="D18" s="381"/>
      <c r="E18" s="391">
        <f t="shared" ca="1" si="1"/>
        <v>0</v>
      </c>
      <c r="F18" s="334">
        <f t="shared" ca="1" si="2"/>
        <v>0</v>
      </c>
      <c r="G18" s="334">
        <f t="shared" ca="1" si="3"/>
        <v>0</v>
      </c>
      <c r="H18" s="334">
        <v>0</v>
      </c>
      <c r="I18" s="304"/>
      <c r="J18" s="391">
        <f t="shared" ca="1" si="4"/>
        <v>0</v>
      </c>
      <c r="K18" s="334">
        <f t="shared" ca="1" si="5"/>
        <v>0</v>
      </c>
      <c r="L18" s="334">
        <f t="shared" ca="1" si="6"/>
        <v>0</v>
      </c>
      <c r="M18" s="334">
        <v>0</v>
      </c>
    </row>
    <row r="19" spans="1:13" s="26" customFormat="1">
      <c r="A19" s="150">
        <v>31.02</v>
      </c>
      <c r="B19" s="720" t="s">
        <v>122</v>
      </c>
      <c r="C19" s="381">
        <f t="shared" si="0"/>
        <v>0</v>
      </c>
      <c r="D19" s="381"/>
      <c r="E19" s="391">
        <f t="shared" ca="1" si="1"/>
        <v>0</v>
      </c>
      <c r="F19" s="334">
        <f t="shared" ca="1" si="2"/>
        <v>0</v>
      </c>
      <c r="G19" s="334">
        <f t="shared" ca="1" si="3"/>
        <v>0</v>
      </c>
      <c r="H19" s="334">
        <v>0</v>
      </c>
      <c r="I19" s="304"/>
      <c r="J19" s="391">
        <f t="shared" ca="1" si="4"/>
        <v>0</v>
      </c>
      <c r="K19" s="334">
        <f t="shared" ca="1" si="5"/>
        <v>0</v>
      </c>
      <c r="L19" s="334">
        <f t="shared" ca="1" si="6"/>
        <v>0</v>
      </c>
      <c r="M19" s="334">
        <v>0</v>
      </c>
    </row>
    <row r="20" spans="1:13" s="26" customFormat="1">
      <c r="A20" s="150">
        <v>44</v>
      </c>
      <c r="B20" s="720" t="s">
        <v>102</v>
      </c>
      <c r="C20" s="381">
        <f t="shared" si="0"/>
        <v>0</v>
      </c>
      <c r="D20" s="381"/>
      <c r="E20" s="391">
        <f t="shared" ca="1" si="1"/>
        <v>0</v>
      </c>
      <c r="F20" s="334">
        <f t="shared" ca="1" si="2"/>
        <v>0</v>
      </c>
      <c r="G20" s="334">
        <f t="shared" ca="1" si="3"/>
        <v>0</v>
      </c>
      <c r="H20" s="334">
        <v>0</v>
      </c>
      <c r="I20" s="304"/>
      <c r="J20" s="391">
        <f t="shared" ca="1" si="4"/>
        <v>0</v>
      </c>
      <c r="K20" s="334">
        <f t="shared" ca="1" si="5"/>
        <v>0</v>
      </c>
      <c r="L20" s="334">
        <f t="shared" ca="1" si="6"/>
        <v>0</v>
      </c>
      <c r="M20" s="334">
        <v>0</v>
      </c>
    </row>
    <row r="21" spans="1:13" s="26" customFormat="1">
      <c r="A21" s="150">
        <v>45</v>
      </c>
      <c r="B21" s="720" t="s">
        <v>103</v>
      </c>
      <c r="C21" s="381">
        <f t="shared" si="0"/>
        <v>0</v>
      </c>
      <c r="D21" s="381"/>
      <c r="E21" s="391">
        <f t="shared" ca="1" si="1"/>
        <v>0</v>
      </c>
      <c r="F21" s="334">
        <f t="shared" ca="1" si="2"/>
        <v>0</v>
      </c>
      <c r="G21" s="334">
        <f t="shared" ca="1" si="3"/>
        <v>0</v>
      </c>
      <c r="H21" s="334">
        <v>0</v>
      </c>
      <c r="I21" s="304"/>
      <c r="J21" s="391">
        <f t="shared" ca="1" si="4"/>
        <v>0</v>
      </c>
      <c r="K21" s="334">
        <f t="shared" ca="1" si="5"/>
        <v>0</v>
      </c>
      <c r="L21" s="334">
        <f t="shared" ca="1" si="6"/>
        <v>0</v>
      </c>
      <c r="M21" s="334">
        <v>0</v>
      </c>
    </row>
    <row r="22" spans="1:13" s="26" customFormat="1">
      <c r="A22" s="150">
        <v>46</v>
      </c>
      <c r="B22" s="720" t="s">
        <v>104</v>
      </c>
      <c r="C22" s="381">
        <f t="shared" si="0"/>
        <v>0</v>
      </c>
      <c r="D22" s="381"/>
      <c r="E22" s="391">
        <f t="shared" ca="1" si="1"/>
        <v>0</v>
      </c>
      <c r="F22" s="334">
        <f t="shared" ca="1" si="2"/>
        <v>0</v>
      </c>
      <c r="G22" s="334">
        <f t="shared" ca="1" si="3"/>
        <v>0</v>
      </c>
      <c r="H22" s="334">
        <v>0</v>
      </c>
      <c r="I22" s="304"/>
      <c r="J22" s="391">
        <f t="shared" ca="1" si="4"/>
        <v>0</v>
      </c>
      <c r="K22" s="334">
        <f t="shared" ca="1" si="5"/>
        <v>0</v>
      </c>
      <c r="L22" s="334">
        <f t="shared" ca="1" si="6"/>
        <v>0</v>
      </c>
      <c r="M22" s="334">
        <v>0</v>
      </c>
    </row>
    <row r="23" spans="1:13" s="26" customFormat="1">
      <c r="A23" s="150">
        <v>47</v>
      </c>
      <c r="B23" s="720" t="s">
        <v>105</v>
      </c>
      <c r="C23" s="382">
        <f t="shared" si="0"/>
        <v>0</v>
      </c>
      <c r="D23" s="382"/>
      <c r="E23" s="392">
        <f t="shared" ca="1" si="1"/>
        <v>0</v>
      </c>
      <c r="F23" s="336">
        <f t="shared" ca="1" si="2"/>
        <v>0</v>
      </c>
      <c r="G23" s="336">
        <f t="shared" ca="1" si="3"/>
        <v>0</v>
      </c>
      <c r="H23" s="336">
        <v>0</v>
      </c>
      <c r="I23" s="304"/>
      <c r="J23" s="392">
        <f t="shared" ca="1" si="4"/>
        <v>0</v>
      </c>
      <c r="K23" s="336">
        <f t="shared" ca="1" si="5"/>
        <v>0</v>
      </c>
      <c r="L23" s="336">
        <f t="shared" ca="1" si="6"/>
        <v>0</v>
      </c>
      <c r="M23" s="336">
        <v>0</v>
      </c>
    </row>
    <row r="24" spans="1:13" s="26" customFormat="1">
      <c r="A24" s="42"/>
      <c r="B24" s="31" t="s">
        <v>21</v>
      </c>
      <c r="C24" s="53"/>
      <c r="D24" s="53"/>
      <c r="E24" s="390">
        <f ca="1">SUM(E15:E23)</f>
        <v>0</v>
      </c>
      <c r="F24" s="335">
        <f ca="1">SUM(F15:F23)</f>
        <v>0</v>
      </c>
      <c r="G24" s="335">
        <f ca="1">SUM(G15:G23)</f>
        <v>0</v>
      </c>
      <c r="H24" s="335">
        <f>SUM(H15:H23)</f>
        <v>0</v>
      </c>
      <c r="I24" s="305"/>
      <c r="J24" s="390">
        <f ca="1">SUM(J15:J23)</f>
        <v>0</v>
      </c>
      <c r="K24" s="335">
        <f ca="1">SUM(K15:K23)</f>
        <v>0</v>
      </c>
      <c r="L24" s="335">
        <f ca="1">SUM(L15:L23)</f>
        <v>0</v>
      </c>
      <c r="M24" s="335">
        <f>SUM(M15:M23)</f>
        <v>0</v>
      </c>
    </row>
    <row r="25" spans="1:13" s="26" customFormat="1">
      <c r="A25" s="622"/>
      <c r="B25" s="623"/>
      <c r="C25" s="626" t="s">
        <v>159</v>
      </c>
      <c r="D25" s="388"/>
      <c r="E25" s="624"/>
      <c r="F25" s="625"/>
      <c r="G25" s="625"/>
      <c r="H25" s="625"/>
      <c r="I25" s="304"/>
      <c r="J25" s="624"/>
      <c r="K25" s="625"/>
      <c r="L25" s="625"/>
      <c r="M25" s="625"/>
    </row>
    <row r="26" spans="1:13" s="26" customFormat="1">
      <c r="A26" s="55" t="s">
        <v>106</v>
      </c>
      <c r="B26" s="30" t="s">
        <v>126</v>
      </c>
      <c r="C26" s="1015">
        <f t="shared" ref="C26:C54" si="7">VLOOKUP($A26,Per_Diems_CCRs,3,FALSE)</f>
        <v>0</v>
      </c>
      <c r="D26" s="380"/>
      <c r="E26" s="418"/>
      <c r="F26" s="334">
        <f t="shared" ref="F26:F54" ca="1" si="8">SUMIF(Medicaid_Acute_Detail,$A26,Medicaid_Acute_Charges)</f>
        <v>0</v>
      </c>
      <c r="G26" s="425"/>
      <c r="H26" s="334">
        <v>0</v>
      </c>
      <c r="I26" s="304"/>
      <c r="J26" s="418"/>
      <c r="K26" s="334">
        <f t="shared" ref="K26:K54" ca="1" si="9">SUMIF(Medicaid_Acute_Detail,$A26,Medicaid_AcuteCR_Charges)</f>
        <v>0</v>
      </c>
      <c r="L26" s="334">
        <f ca="1">ROUND(C26*K26,0)</f>
        <v>0</v>
      </c>
      <c r="M26" s="334">
        <v>0</v>
      </c>
    </row>
    <row r="27" spans="1:13" s="26" customFormat="1">
      <c r="A27" s="150">
        <v>50</v>
      </c>
      <c r="B27" s="720" t="s">
        <v>46</v>
      </c>
      <c r="C27" s="1015">
        <f t="shared" si="7"/>
        <v>0</v>
      </c>
      <c r="D27" s="380"/>
      <c r="E27" s="418"/>
      <c r="F27" s="334">
        <f t="shared" ca="1" si="8"/>
        <v>0</v>
      </c>
      <c r="G27" s="334">
        <f ca="1">ROUND(C27*F27,0)</f>
        <v>0</v>
      </c>
      <c r="H27" s="425"/>
      <c r="I27" s="304"/>
      <c r="J27" s="418"/>
      <c r="K27" s="334">
        <f t="shared" ca="1" si="9"/>
        <v>0</v>
      </c>
      <c r="L27" s="334">
        <f ca="1">ROUND(C27*K27,0)</f>
        <v>0</v>
      </c>
      <c r="M27" s="334">
        <v>0</v>
      </c>
    </row>
    <row r="28" spans="1:13" s="26" customFormat="1">
      <c r="A28" s="150">
        <v>51</v>
      </c>
      <c r="B28" s="720" t="s">
        <v>47</v>
      </c>
      <c r="C28" s="1015">
        <f t="shared" si="7"/>
        <v>0</v>
      </c>
      <c r="D28" s="380"/>
      <c r="E28" s="418"/>
      <c r="F28" s="334">
        <f t="shared" ca="1" si="8"/>
        <v>0</v>
      </c>
      <c r="G28" s="334">
        <f t="shared" ref="G28:G53" ca="1" si="10">ROUND(C28*F28,0)</f>
        <v>0</v>
      </c>
      <c r="H28" s="425"/>
      <c r="I28" s="304"/>
      <c r="J28" s="418"/>
      <c r="K28" s="334">
        <f t="shared" ca="1" si="9"/>
        <v>0</v>
      </c>
      <c r="L28" s="334">
        <f t="shared" ref="L28:L54" ca="1" si="11">ROUND(C28*K28,0)</f>
        <v>0</v>
      </c>
      <c r="M28" s="334">
        <v>0</v>
      </c>
    </row>
    <row r="29" spans="1:13" s="26" customFormat="1">
      <c r="A29" s="150">
        <v>52</v>
      </c>
      <c r="B29" s="720" t="s">
        <v>112</v>
      </c>
      <c r="C29" s="1015">
        <f t="shared" si="7"/>
        <v>0</v>
      </c>
      <c r="D29" s="380"/>
      <c r="E29" s="418"/>
      <c r="F29" s="334">
        <f t="shared" ca="1" si="8"/>
        <v>0</v>
      </c>
      <c r="G29" s="334">
        <f ca="1">ROUND(C29*F29,0)</f>
        <v>0</v>
      </c>
      <c r="H29" s="425"/>
      <c r="I29" s="304"/>
      <c r="J29" s="418"/>
      <c r="K29" s="334">
        <f t="shared" ca="1" si="9"/>
        <v>0</v>
      </c>
      <c r="L29" s="334">
        <f ca="1">ROUND(C29*K29,0)</f>
        <v>0</v>
      </c>
      <c r="M29" s="334">
        <v>0</v>
      </c>
    </row>
    <row r="30" spans="1:13" s="26" customFormat="1">
      <c r="A30" s="150">
        <v>53</v>
      </c>
      <c r="B30" s="720" t="s">
        <v>48</v>
      </c>
      <c r="C30" s="1015">
        <f t="shared" si="7"/>
        <v>0</v>
      </c>
      <c r="D30" s="380"/>
      <c r="E30" s="418"/>
      <c r="F30" s="334">
        <f t="shared" ca="1" si="8"/>
        <v>0</v>
      </c>
      <c r="G30" s="334">
        <f t="shared" ca="1" si="10"/>
        <v>0</v>
      </c>
      <c r="H30" s="425"/>
      <c r="I30" s="304"/>
      <c r="J30" s="418"/>
      <c r="K30" s="334">
        <f t="shared" ca="1" si="9"/>
        <v>0</v>
      </c>
      <c r="L30" s="334">
        <f t="shared" ca="1" si="11"/>
        <v>0</v>
      </c>
      <c r="M30" s="334">
        <v>0</v>
      </c>
    </row>
    <row r="31" spans="1:13" s="26" customFormat="1">
      <c r="A31" s="150">
        <v>54</v>
      </c>
      <c r="B31" s="720" t="s">
        <v>31</v>
      </c>
      <c r="C31" s="1015">
        <f t="shared" si="7"/>
        <v>0</v>
      </c>
      <c r="D31" s="380"/>
      <c r="E31" s="418"/>
      <c r="F31" s="334">
        <f t="shared" ca="1" si="8"/>
        <v>0</v>
      </c>
      <c r="G31" s="334">
        <f t="shared" ca="1" si="10"/>
        <v>0</v>
      </c>
      <c r="H31" s="425"/>
      <c r="I31" s="304"/>
      <c r="J31" s="418"/>
      <c r="K31" s="334">
        <f t="shared" ca="1" si="9"/>
        <v>0</v>
      </c>
      <c r="L31" s="334">
        <f t="shared" ca="1" si="11"/>
        <v>0</v>
      </c>
      <c r="M31" s="334">
        <v>0</v>
      </c>
    </row>
    <row r="32" spans="1:13" s="26" customFormat="1">
      <c r="A32" s="150">
        <v>55</v>
      </c>
      <c r="B32" s="720" t="s">
        <v>107</v>
      </c>
      <c r="C32" s="1015">
        <f t="shared" si="7"/>
        <v>0</v>
      </c>
      <c r="D32" s="380"/>
      <c r="E32" s="418"/>
      <c r="F32" s="334">
        <f t="shared" ca="1" si="8"/>
        <v>0</v>
      </c>
      <c r="G32" s="334">
        <f t="shared" ca="1" si="10"/>
        <v>0</v>
      </c>
      <c r="H32" s="425"/>
      <c r="I32" s="304"/>
      <c r="J32" s="418"/>
      <c r="K32" s="334">
        <f t="shared" ca="1" si="9"/>
        <v>0</v>
      </c>
      <c r="L32" s="334">
        <f t="shared" ca="1" si="11"/>
        <v>0</v>
      </c>
      <c r="M32" s="334">
        <v>0</v>
      </c>
    </row>
    <row r="33" spans="1:13" s="26" customFormat="1">
      <c r="A33" s="150">
        <v>56</v>
      </c>
      <c r="B33" s="720" t="s">
        <v>49</v>
      </c>
      <c r="C33" s="1015">
        <f t="shared" si="7"/>
        <v>0</v>
      </c>
      <c r="D33" s="380"/>
      <c r="E33" s="418"/>
      <c r="F33" s="334">
        <f t="shared" ca="1" si="8"/>
        <v>0</v>
      </c>
      <c r="G33" s="334">
        <f ca="1">ROUND(C33*F33,0)</f>
        <v>0</v>
      </c>
      <c r="H33" s="425"/>
      <c r="I33" s="304"/>
      <c r="J33" s="418"/>
      <c r="K33" s="334">
        <f t="shared" ca="1" si="9"/>
        <v>0</v>
      </c>
      <c r="L33" s="334">
        <f ca="1">ROUND(C33*K33,0)</f>
        <v>0</v>
      </c>
      <c r="M33" s="334">
        <v>0</v>
      </c>
    </row>
    <row r="34" spans="1:13" s="26" customFormat="1">
      <c r="A34" s="150">
        <v>57</v>
      </c>
      <c r="B34" s="720" t="s">
        <v>113</v>
      </c>
      <c r="C34" s="1015">
        <f t="shared" si="7"/>
        <v>0</v>
      </c>
      <c r="D34" s="380"/>
      <c r="E34" s="418"/>
      <c r="F34" s="334">
        <f t="shared" ca="1" si="8"/>
        <v>0</v>
      </c>
      <c r="G34" s="334">
        <f ca="1">ROUND(C34*F34,0)</f>
        <v>0</v>
      </c>
      <c r="H34" s="425"/>
      <c r="I34" s="304"/>
      <c r="J34" s="418"/>
      <c r="K34" s="334">
        <f t="shared" ca="1" si="9"/>
        <v>0</v>
      </c>
      <c r="L34" s="334">
        <f ca="1">ROUND(C34*K34,0)</f>
        <v>0</v>
      </c>
      <c r="M34" s="334">
        <v>0</v>
      </c>
    </row>
    <row r="35" spans="1:13" s="26" customFormat="1">
      <c r="A35" s="150">
        <v>58</v>
      </c>
      <c r="B35" s="720" t="s">
        <v>114</v>
      </c>
      <c r="C35" s="1015">
        <f t="shared" si="7"/>
        <v>0</v>
      </c>
      <c r="D35" s="380"/>
      <c r="E35" s="418"/>
      <c r="F35" s="334">
        <f t="shared" ca="1" si="8"/>
        <v>0</v>
      </c>
      <c r="G35" s="334">
        <f ca="1">ROUND(C35*F35,0)</f>
        <v>0</v>
      </c>
      <c r="H35" s="425"/>
      <c r="I35" s="304"/>
      <c r="J35" s="418"/>
      <c r="K35" s="334">
        <f t="shared" ca="1" si="9"/>
        <v>0</v>
      </c>
      <c r="L35" s="334">
        <f ca="1">ROUND(C35*K35,0)</f>
        <v>0</v>
      </c>
      <c r="M35" s="334">
        <v>0</v>
      </c>
    </row>
    <row r="36" spans="1:13" s="26" customFormat="1">
      <c r="A36" s="150">
        <v>59</v>
      </c>
      <c r="B36" s="720" t="s">
        <v>108</v>
      </c>
      <c r="C36" s="1015">
        <f t="shared" si="7"/>
        <v>0</v>
      </c>
      <c r="D36" s="380"/>
      <c r="E36" s="418"/>
      <c r="F36" s="334">
        <f t="shared" ca="1" si="8"/>
        <v>0</v>
      </c>
      <c r="G36" s="334">
        <f ca="1">ROUND(C36*F36,0)</f>
        <v>0</v>
      </c>
      <c r="H36" s="425"/>
      <c r="I36" s="304"/>
      <c r="J36" s="418"/>
      <c r="K36" s="334">
        <f t="shared" ca="1" si="9"/>
        <v>0</v>
      </c>
      <c r="L36" s="334">
        <f ca="1">ROUND(C36*K36,0)</f>
        <v>0</v>
      </c>
      <c r="M36" s="334">
        <v>0</v>
      </c>
    </row>
    <row r="37" spans="1:13" s="26" customFormat="1">
      <c r="A37" s="150">
        <v>60</v>
      </c>
      <c r="B37" s="720" t="s">
        <v>32</v>
      </c>
      <c r="C37" s="1015">
        <f t="shared" si="7"/>
        <v>0</v>
      </c>
      <c r="D37" s="380"/>
      <c r="E37" s="418"/>
      <c r="F37" s="334">
        <f t="shared" ca="1" si="8"/>
        <v>0</v>
      </c>
      <c r="G37" s="334">
        <f ca="1">ROUND(C37*F37,0)</f>
        <v>0</v>
      </c>
      <c r="H37" s="425"/>
      <c r="I37" s="304"/>
      <c r="J37" s="418"/>
      <c r="K37" s="334">
        <f t="shared" ca="1" si="9"/>
        <v>0</v>
      </c>
      <c r="L37" s="334">
        <f ca="1">ROUND(C37*K37,0)</f>
        <v>0</v>
      </c>
      <c r="M37" s="334">
        <v>0</v>
      </c>
    </row>
    <row r="38" spans="1:13" s="26" customFormat="1">
      <c r="A38" s="150">
        <v>62</v>
      </c>
      <c r="B38" s="720" t="s">
        <v>118</v>
      </c>
      <c r="C38" s="1015">
        <f t="shared" si="7"/>
        <v>0</v>
      </c>
      <c r="D38" s="380"/>
      <c r="E38" s="418"/>
      <c r="F38" s="334">
        <f t="shared" ca="1" si="8"/>
        <v>0</v>
      </c>
      <c r="G38" s="334">
        <f t="shared" ca="1" si="10"/>
        <v>0</v>
      </c>
      <c r="H38" s="425"/>
      <c r="I38" s="304"/>
      <c r="J38" s="418"/>
      <c r="K38" s="334">
        <f t="shared" ca="1" si="9"/>
        <v>0</v>
      </c>
      <c r="L38" s="334">
        <f t="shared" ca="1" si="11"/>
        <v>0</v>
      </c>
      <c r="M38" s="334">
        <v>0</v>
      </c>
    </row>
    <row r="39" spans="1:13" s="26" customFormat="1">
      <c r="A39" s="150">
        <v>63</v>
      </c>
      <c r="B39" s="720" t="s">
        <v>115</v>
      </c>
      <c r="C39" s="1015">
        <f t="shared" si="7"/>
        <v>0</v>
      </c>
      <c r="D39" s="380"/>
      <c r="E39" s="418"/>
      <c r="F39" s="334">
        <f t="shared" ca="1" si="8"/>
        <v>0</v>
      </c>
      <c r="G39" s="334">
        <f t="shared" ca="1" si="10"/>
        <v>0</v>
      </c>
      <c r="H39" s="425"/>
      <c r="I39" s="304"/>
      <c r="J39" s="418"/>
      <c r="K39" s="334">
        <f t="shared" ca="1" si="9"/>
        <v>0</v>
      </c>
      <c r="L39" s="334">
        <f t="shared" ca="1" si="11"/>
        <v>0</v>
      </c>
      <c r="M39" s="334">
        <v>0</v>
      </c>
    </row>
    <row r="40" spans="1:13" s="26" customFormat="1">
      <c r="A40" s="150">
        <v>64</v>
      </c>
      <c r="B40" s="720" t="s">
        <v>33</v>
      </c>
      <c r="C40" s="1015">
        <f t="shared" si="7"/>
        <v>0</v>
      </c>
      <c r="D40" s="380"/>
      <c r="E40" s="418"/>
      <c r="F40" s="334">
        <f t="shared" ca="1" si="8"/>
        <v>0</v>
      </c>
      <c r="G40" s="334">
        <f t="shared" ca="1" si="10"/>
        <v>0</v>
      </c>
      <c r="H40" s="425"/>
      <c r="I40" s="304"/>
      <c r="J40" s="418"/>
      <c r="K40" s="334">
        <f t="shared" ca="1" si="9"/>
        <v>0</v>
      </c>
      <c r="L40" s="334">
        <f t="shared" ca="1" si="11"/>
        <v>0</v>
      </c>
      <c r="M40" s="334">
        <v>0</v>
      </c>
    </row>
    <row r="41" spans="1:13" s="26" customFormat="1">
      <c r="A41" s="150">
        <v>65</v>
      </c>
      <c r="B41" s="720" t="s">
        <v>34</v>
      </c>
      <c r="C41" s="1015">
        <f t="shared" si="7"/>
        <v>0</v>
      </c>
      <c r="D41" s="380"/>
      <c r="E41" s="418"/>
      <c r="F41" s="334">
        <f t="shared" ca="1" si="8"/>
        <v>0</v>
      </c>
      <c r="G41" s="334">
        <f t="shared" ca="1" si="10"/>
        <v>0</v>
      </c>
      <c r="H41" s="425"/>
      <c r="I41" s="304"/>
      <c r="J41" s="418"/>
      <c r="K41" s="334">
        <f t="shared" ca="1" si="9"/>
        <v>0</v>
      </c>
      <c r="L41" s="334">
        <f t="shared" ca="1" si="11"/>
        <v>0</v>
      </c>
      <c r="M41" s="334">
        <v>0</v>
      </c>
    </row>
    <row r="42" spans="1:13">
      <c r="A42" s="150">
        <v>66</v>
      </c>
      <c r="B42" s="720" t="s">
        <v>35</v>
      </c>
      <c r="C42" s="1015">
        <f t="shared" si="7"/>
        <v>0</v>
      </c>
      <c r="D42" s="380"/>
      <c r="E42" s="418"/>
      <c r="F42" s="334">
        <f t="shared" ca="1" si="8"/>
        <v>0</v>
      </c>
      <c r="G42" s="334">
        <f t="shared" ca="1" si="10"/>
        <v>0</v>
      </c>
      <c r="H42" s="425"/>
      <c r="I42" s="304"/>
      <c r="J42" s="418"/>
      <c r="K42" s="334">
        <f t="shared" ca="1" si="9"/>
        <v>0</v>
      </c>
      <c r="L42" s="334">
        <f t="shared" ca="1" si="11"/>
        <v>0</v>
      </c>
      <c r="M42" s="334">
        <v>0</v>
      </c>
    </row>
    <row r="43" spans="1:13">
      <c r="A43" s="150">
        <v>67</v>
      </c>
      <c r="B43" s="720" t="s">
        <v>50</v>
      </c>
      <c r="C43" s="1015">
        <f t="shared" si="7"/>
        <v>0</v>
      </c>
      <c r="D43" s="380"/>
      <c r="E43" s="418"/>
      <c r="F43" s="334">
        <f t="shared" ca="1" si="8"/>
        <v>0</v>
      </c>
      <c r="G43" s="334">
        <f t="shared" ca="1" si="10"/>
        <v>0</v>
      </c>
      <c r="H43" s="425"/>
      <c r="I43" s="304"/>
      <c r="J43" s="418"/>
      <c r="K43" s="334">
        <f t="shared" ca="1" si="9"/>
        <v>0</v>
      </c>
      <c r="L43" s="334">
        <f t="shared" ca="1" si="11"/>
        <v>0</v>
      </c>
      <c r="M43" s="334">
        <v>0</v>
      </c>
    </row>
    <row r="44" spans="1:13">
      <c r="A44" s="150">
        <v>68</v>
      </c>
      <c r="B44" s="720" t="s">
        <v>109</v>
      </c>
      <c r="C44" s="1015">
        <f t="shared" si="7"/>
        <v>0</v>
      </c>
      <c r="D44" s="380"/>
      <c r="E44" s="418"/>
      <c r="F44" s="334">
        <f t="shared" ca="1" si="8"/>
        <v>0</v>
      </c>
      <c r="G44" s="334">
        <f t="shared" ca="1" si="10"/>
        <v>0</v>
      </c>
      <c r="H44" s="425"/>
      <c r="I44" s="304"/>
      <c r="J44" s="418"/>
      <c r="K44" s="334">
        <f t="shared" ca="1" si="9"/>
        <v>0</v>
      </c>
      <c r="L44" s="334">
        <f t="shared" ca="1" si="11"/>
        <v>0</v>
      </c>
      <c r="M44" s="334">
        <v>0</v>
      </c>
    </row>
    <row r="45" spans="1:13" s="237" customFormat="1">
      <c r="A45" s="150">
        <v>69</v>
      </c>
      <c r="B45" s="720" t="s">
        <v>36</v>
      </c>
      <c r="C45" s="1015">
        <f t="shared" si="7"/>
        <v>0</v>
      </c>
      <c r="D45" s="380"/>
      <c r="E45" s="418"/>
      <c r="F45" s="334">
        <f t="shared" ca="1" si="8"/>
        <v>0</v>
      </c>
      <c r="G45" s="334">
        <f t="shared" ca="1" si="10"/>
        <v>0</v>
      </c>
      <c r="H45" s="425"/>
      <c r="I45" s="304"/>
      <c r="J45" s="418"/>
      <c r="K45" s="334">
        <f t="shared" ca="1" si="9"/>
        <v>0</v>
      </c>
      <c r="L45" s="334">
        <f t="shared" ca="1" si="11"/>
        <v>0</v>
      </c>
      <c r="M45" s="334">
        <v>0</v>
      </c>
    </row>
    <row r="46" spans="1:13" s="237" customFormat="1">
      <c r="A46" s="150">
        <v>70</v>
      </c>
      <c r="B46" s="720" t="s">
        <v>51</v>
      </c>
      <c r="C46" s="1015">
        <f t="shared" si="7"/>
        <v>0</v>
      </c>
      <c r="D46" s="380"/>
      <c r="E46" s="418"/>
      <c r="F46" s="334">
        <f t="shared" ca="1" si="8"/>
        <v>0</v>
      </c>
      <c r="G46" s="334">
        <f t="shared" ca="1" si="10"/>
        <v>0</v>
      </c>
      <c r="H46" s="425"/>
      <c r="I46" s="304"/>
      <c r="J46" s="418"/>
      <c r="K46" s="334">
        <f t="shared" ca="1" si="9"/>
        <v>0</v>
      </c>
      <c r="L46" s="334">
        <f t="shared" ca="1" si="11"/>
        <v>0</v>
      </c>
      <c r="M46" s="334">
        <v>0</v>
      </c>
    </row>
    <row r="47" spans="1:13" s="237" customFormat="1">
      <c r="A47" s="150">
        <v>71</v>
      </c>
      <c r="B47" s="720" t="s">
        <v>116</v>
      </c>
      <c r="C47" s="1015">
        <f t="shared" si="7"/>
        <v>0</v>
      </c>
      <c r="D47" s="380"/>
      <c r="E47" s="418"/>
      <c r="F47" s="334">
        <f t="shared" ca="1" si="8"/>
        <v>0</v>
      </c>
      <c r="G47" s="334">
        <f t="shared" ca="1" si="10"/>
        <v>0</v>
      </c>
      <c r="H47" s="425"/>
      <c r="I47" s="304"/>
      <c r="J47" s="418"/>
      <c r="K47" s="334">
        <f t="shared" ca="1" si="9"/>
        <v>0</v>
      </c>
      <c r="L47" s="334">
        <f t="shared" ca="1" si="11"/>
        <v>0</v>
      </c>
      <c r="M47" s="334">
        <v>0</v>
      </c>
    </row>
    <row r="48" spans="1:13" s="237" customFormat="1">
      <c r="A48" s="150">
        <v>72</v>
      </c>
      <c r="B48" s="631" t="s">
        <v>117</v>
      </c>
      <c r="C48" s="1015">
        <f t="shared" si="7"/>
        <v>0</v>
      </c>
      <c r="D48" s="380"/>
      <c r="E48" s="418"/>
      <c r="F48" s="334">
        <f t="shared" ca="1" si="8"/>
        <v>0</v>
      </c>
      <c r="G48" s="334">
        <f t="shared" ca="1" si="10"/>
        <v>0</v>
      </c>
      <c r="H48" s="425"/>
      <c r="I48" s="304"/>
      <c r="J48" s="418"/>
      <c r="K48" s="334">
        <f t="shared" ca="1" si="9"/>
        <v>0</v>
      </c>
      <c r="L48" s="334">
        <f t="shared" ca="1" si="11"/>
        <v>0</v>
      </c>
      <c r="M48" s="334">
        <v>0</v>
      </c>
    </row>
    <row r="49" spans="1:13" s="26" customFormat="1">
      <c r="A49" s="150">
        <v>73</v>
      </c>
      <c r="B49" s="631" t="s">
        <v>120</v>
      </c>
      <c r="C49" s="1015">
        <f t="shared" si="7"/>
        <v>0</v>
      </c>
      <c r="D49" s="380"/>
      <c r="E49" s="418"/>
      <c r="F49" s="334">
        <f t="shared" ca="1" si="8"/>
        <v>0</v>
      </c>
      <c r="G49" s="334">
        <f t="shared" ca="1" si="10"/>
        <v>0</v>
      </c>
      <c r="H49" s="425"/>
      <c r="I49" s="304"/>
      <c r="J49" s="418"/>
      <c r="K49" s="334">
        <f t="shared" ca="1" si="9"/>
        <v>0</v>
      </c>
      <c r="L49" s="334">
        <f t="shared" ca="1" si="11"/>
        <v>0</v>
      </c>
      <c r="M49" s="334">
        <v>0</v>
      </c>
    </row>
    <row r="50" spans="1:13" s="26" customFormat="1">
      <c r="A50" s="150">
        <v>74</v>
      </c>
      <c r="B50" s="631" t="s">
        <v>52</v>
      </c>
      <c r="C50" s="1015">
        <f t="shared" si="7"/>
        <v>0</v>
      </c>
      <c r="D50" s="380"/>
      <c r="E50" s="418"/>
      <c r="F50" s="334">
        <f t="shared" ca="1" si="8"/>
        <v>0</v>
      </c>
      <c r="G50" s="334">
        <f t="shared" ca="1" si="10"/>
        <v>0</v>
      </c>
      <c r="H50" s="425"/>
      <c r="I50" s="304"/>
      <c r="J50" s="418"/>
      <c r="K50" s="334">
        <f t="shared" ca="1" si="9"/>
        <v>0</v>
      </c>
      <c r="L50" s="334">
        <f t="shared" ca="1" si="11"/>
        <v>0</v>
      </c>
      <c r="M50" s="334">
        <v>0</v>
      </c>
    </row>
    <row r="51" spans="1:13" s="26" customFormat="1">
      <c r="A51" s="150">
        <v>90</v>
      </c>
      <c r="B51" s="631" t="s">
        <v>59</v>
      </c>
      <c r="C51" s="1015">
        <f t="shared" si="7"/>
        <v>0</v>
      </c>
      <c r="D51" s="380"/>
      <c r="E51" s="418"/>
      <c r="F51" s="334">
        <f t="shared" ca="1" si="8"/>
        <v>0</v>
      </c>
      <c r="G51" s="334">
        <f t="shared" ca="1" si="10"/>
        <v>0</v>
      </c>
      <c r="H51" s="425"/>
      <c r="I51" s="304"/>
      <c r="J51" s="418"/>
      <c r="K51" s="334">
        <f t="shared" ca="1" si="9"/>
        <v>0</v>
      </c>
      <c r="L51" s="334">
        <f t="shared" ca="1" si="11"/>
        <v>0</v>
      </c>
      <c r="M51" s="334">
        <v>0</v>
      </c>
    </row>
    <row r="52" spans="1:13" s="26" customFormat="1">
      <c r="A52" s="150">
        <v>91</v>
      </c>
      <c r="B52" s="631" t="s">
        <v>37</v>
      </c>
      <c r="C52" s="1015">
        <f t="shared" si="7"/>
        <v>0</v>
      </c>
      <c r="D52" s="380"/>
      <c r="E52" s="418"/>
      <c r="F52" s="334">
        <f t="shared" ca="1" si="8"/>
        <v>0</v>
      </c>
      <c r="G52" s="334">
        <f t="shared" ca="1" si="10"/>
        <v>0</v>
      </c>
      <c r="H52" s="425"/>
      <c r="I52" s="304"/>
      <c r="J52" s="418"/>
      <c r="K52" s="334">
        <f t="shared" ca="1" si="9"/>
        <v>0</v>
      </c>
      <c r="L52" s="334">
        <f t="shared" ca="1" si="11"/>
        <v>0</v>
      </c>
      <c r="M52" s="334">
        <v>0</v>
      </c>
    </row>
    <row r="53" spans="1:13" s="26" customFormat="1">
      <c r="A53" s="150">
        <v>92</v>
      </c>
      <c r="B53" s="631" t="s">
        <v>38</v>
      </c>
      <c r="C53" s="1015">
        <f t="shared" si="7"/>
        <v>0</v>
      </c>
      <c r="D53" s="380"/>
      <c r="E53" s="418"/>
      <c r="F53" s="334">
        <f t="shared" ca="1" si="8"/>
        <v>0</v>
      </c>
      <c r="G53" s="334">
        <f t="shared" ca="1" si="10"/>
        <v>0</v>
      </c>
      <c r="H53" s="425"/>
      <c r="I53" s="304"/>
      <c r="J53" s="418"/>
      <c r="K53" s="334">
        <f t="shared" ca="1" si="9"/>
        <v>0</v>
      </c>
      <c r="L53" s="334">
        <f t="shared" ca="1" si="11"/>
        <v>0</v>
      </c>
      <c r="M53" s="334">
        <v>0</v>
      </c>
    </row>
    <row r="54" spans="1:13" s="26" customFormat="1">
      <c r="A54" s="150">
        <v>95</v>
      </c>
      <c r="B54" s="720" t="s">
        <v>97</v>
      </c>
      <c r="C54" s="1016">
        <f t="shared" si="7"/>
        <v>0</v>
      </c>
      <c r="D54" s="380"/>
      <c r="E54" s="418"/>
      <c r="F54" s="334">
        <f t="shared" ca="1" si="8"/>
        <v>0</v>
      </c>
      <c r="G54" s="334">
        <f ca="1">ROUND(C54*F54,0)</f>
        <v>0</v>
      </c>
      <c r="H54" s="425"/>
      <c r="I54" s="304"/>
      <c r="J54" s="418"/>
      <c r="K54" s="334">
        <f t="shared" ca="1" si="9"/>
        <v>0</v>
      </c>
      <c r="L54" s="334">
        <f t="shared" ca="1" si="11"/>
        <v>0</v>
      </c>
      <c r="M54" s="334">
        <v>0</v>
      </c>
    </row>
    <row r="55" spans="1:13" s="26" customFormat="1" ht="13.5" thickBot="1">
      <c r="A55" s="42"/>
      <c r="B55" s="31" t="s">
        <v>39</v>
      </c>
      <c r="C55" s="151">
        <f>SUM(C26:C54)</f>
        <v>0</v>
      </c>
      <c r="D55" s="389"/>
      <c r="E55" s="306"/>
      <c r="F55" s="338">
        <f ca="1">SUM(F26:F54)</f>
        <v>0</v>
      </c>
      <c r="G55" s="338">
        <f ca="1">SUM(G26:G54)</f>
        <v>0</v>
      </c>
      <c r="H55" s="338">
        <f>SUM(H26:H54)</f>
        <v>0</v>
      </c>
      <c r="I55" s="305"/>
      <c r="J55" s="307"/>
      <c r="K55" s="338">
        <f ca="1">SUM(K26:K54)</f>
        <v>0</v>
      </c>
      <c r="L55" s="338">
        <f ca="1">SUM(L26:L54)</f>
        <v>0</v>
      </c>
      <c r="M55" s="338">
        <f>SUM(M26:M54)</f>
        <v>0</v>
      </c>
    </row>
    <row r="56" spans="1:13" s="26" customFormat="1" ht="13.5" thickTop="1">
      <c r="A56" s="42"/>
      <c r="B56" s="31"/>
      <c r="C56" s="175"/>
      <c r="D56" s="175"/>
      <c r="E56" s="308"/>
      <c r="F56" s="342"/>
      <c r="G56" s="342"/>
      <c r="H56" s="335"/>
      <c r="I56" s="305"/>
      <c r="J56" s="308"/>
      <c r="K56" s="335"/>
      <c r="L56" s="335"/>
      <c r="M56" s="335"/>
    </row>
    <row r="57" spans="1:13" s="26" customFormat="1">
      <c r="A57" s="42"/>
      <c r="B57" s="31" t="s">
        <v>40</v>
      </c>
      <c r="C57" s="175"/>
      <c r="D57" s="175"/>
      <c r="E57" s="307"/>
      <c r="F57" s="342">
        <f ca="1">IF((F24+F55)&lt;&gt;'IP Analysis Rev Codes-EIDR '!Y141,"              Error",+F24+F55)</f>
        <v>0</v>
      </c>
      <c r="G57" s="335">
        <f ca="1">G24+G55</f>
        <v>0</v>
      </c>
      <c r="H57" s="335">
        <f>H24+H55</f>
        <v>0</v>
      </c>
      <c r="I57" s="305"/>
      <c r="J57" s="307"/>
      <c r="K57" s="342">
        <f ca="1">IF((K24+K55)&lt;&gt;'IP Analysis Rev Codes-EIDR '!G141,"              Error",+K24+K55)</f>
        <v>0</v>
      </c>
      <c r="L57" s="335">
        <f ca="1">L24+L55</f>
        <v>0</v>
      </c>
      <c r="M57" s="342">
        <f>M24+M55</f>
        <v>0</v>
      </c>
    </row>
    <row r="58" spans="1:13" s="26" customFormat="1">
      <c r="A58" s="34" t="s">
        <v>41</v>
      </c>
      <c r="B58" s="176" t="s">
        <v>110</v>
      </c>
      <c r="C58" s="177"/>
      <c r="D58" s="177"/>
      <c r="E58" s="309"/>
      <c r="F58" s="385">
        <f ca="1">-F26</f>
        <v>0</v>
      </c>
      <c r="G58" s="386"/>
      <c r="H58" s="1020">
        <f>-H26</f>
        <v>0</v>
      </c>
      <c r="I58" s="310"/>
      <c r="J58" s="309"/>
      <c r="K58" s="385">
        <f ca="1">-K26</f>
        <v>0</v>
      </c>
      <c r="L58" s="386"/>
      <c r="M58" s="386"/>
    </row>
    <row r="59" spans="1:13" s="26" customFormat="1" ht="13.5" thickBot="1">
      <c r="A59" s="45"/>
      <c r="B59" s="31" t="s">
        <v>42</v>
      </c>
      <c r="C59" s="175"/>
      <c r="D59" s="175"/>
      <c r="E59" s="307"/>
      <c r="F59" s="338">
        <f ca="1">SUM(F57:F58)</f>
        <v>0</v>
      </c>
      <c r="G59" s="338">
        <f ca="1">SUM(G57:G58)</f>
        <v>0</v>
      </c>
      <c r="H59" s="337">
        <f>SUM(H57:H58)</f>
        <v>0</v>
      </c>
      <c r="I59" s="305"/>
      <c r="J59" s="307"/>
      <c r="K59" s="338">
        <f ca="1">SUM(K57:K58)</f>
        <v>0</v>
      </c>
      <c r="L59" s="338">
        <f ca="1">SUM(L57:L58)</f>
        <v>0</v>
      </c>
      <c r="M59" s="335">
        <f>SUM(M57:M58)</f>
        <v>0</v>
      </c>
    </row>
    <row r="60" spans="1:13" s="26" customFormat="1" ht="13.5" thickTop="1">
      <c r="A60" s="35" t="s">
        <v>43</v>
      </c>
      <c r="B60" s="30" t="s">
        <v>44</v>
      </c>
      <c r="C60" s="175"/>
      <c r="D60" s="175"/>
      <c r="E60" s="307"/>
      <c r="F60" s="335"/>
      <c r="G60" s="335"/>
      <c r="H60" s="423">
        <f>+'IP Analysis Rev Codes-EIDR '!$Y$147</f>
        <v>0</v>
      </c>
      <c r="I60" s="305"/>
      <c r="J60" s="307"/>
      <c r="K60" s="335"/>
      <c r="L60" s="335"/>
      <c r="M60" s="423">
        <f>'IP Analysis Rev Codes-EIDR '!$G$147</f>
        <v>0</v>
      </c>
    </row>
    <row r="61" spans="1:13" s="26" customFormat="1" ht="13.5" thickBot="1">
      <c r="A61" s="42"/>
      <c r="B61" s="31" t="s">
        <v>45</v>
      </c>
      <c r="C61" s="31"/>
      <c r="D61" s="31"/>
      <c r="E61" s="307"/>
      <c r="F61" s="342"/>
      <c r="G61" s="335"/>
      <c r="H61" s="387">
        <f>SUM(H59:H60)</f>
        <v>0</v>
      </c>
      <c r="I61" s="305"/>
      <c r="J61" s="307"/>
      <c r="K61" s="335"/>
      <c r="L61" s="335"/>
      <c r="M61" s="387">
        <f>SUM(M59:M60)</f>
        <v>0</v>
      </c>
    </row>
    <row r="62" spans="1:13" s="26" customFormat="1" ht="13.5" thickTop="1">
      <c r="A62" s="243"/>
      <c r="B62" s="243"/>
      <c r="C62" s="243"/>
      <c r="D62" s="243"/>
      <c r="E62" s="243"/>
      <c r="F62" s="16"/>
      <c r="G62" s="243"/>
      <c r="H62" s="243"/>
      <c r="I62" s="243"/>
      <c r="J62" s="244"/>
      <c r="K62" s="243"/>
      <c r="L62" s="243"/>
      <c r="M62" s="243"/>
    </row>
    <row r="63" spans="1:13" s="26" customFormat="1">
      <c r="A63" s="243"/>
      <c r="B63" s="243"/>
      <c r="C63" s="243"/>
      <c r="D63" s="243"/>
      <c r="E63" s="243"/>
      <c r="F63" s="243"/>
      <c r="G63" s="243"/>
      <c r="H63" s="243"/>
      <c r="I63" s="243"/>
      <c r="J63" s="243"/>
      <c r="K63" s="27"/>
      <c r="L63" s="243"/>
      <c r="M63" s="243"/>
    </row>
  </sheetData>
  <printOptions horizontalCentered="1"/>
  <pageMargins left="0" right="0" top="0.5" bottom="0.5" header="0.3" footer="0.3"/>
  <pageSetup scale="65" orientation="landscape" r:id="rId1"/>
  <headerFooter>
    <oddFooter>&amp;L&amp;10&amp;F / &amp;A, &amp;P / &amp;N&amp;R&amp;10Rev. 7/08/2015</oddFooter>
  </headerFooter>
  <extLst>
    <ext xmlns:x14="http://schemas.microsoft.com/office/spreadsheetml/2009/9/main" uri="{78C0D931-6437-407d-A8EE-F0AAD7539E65}">
      <x14:conditionalFormattings>
        <x14:conditionalFormatting xmlns:xm="http://schemas.microsoft.com/office/excel/2006/main">
          <x14:cfRule type="cellIs" priority="3" operator="notEqual" id="{E641D958-2305-4BF5-B074-8498DF35D073}">
            <xm:f>'IP Analysis Rev Codes-EIDR '!$Y$141</xm:f>
            <x14:dxf>
              <font>
                <b/>
                <i val="0"/>
                <color theme="0"/>
              </font>
              <fill>
                <patternFill>
                  <bgColor rgb="FFFF0000"/>
                </patternFill>
              </fill>
            </x14:dxf>
          </x14:cfRule>
          <xm:sqref>F57</xm:sqref>
        </x14:conditionalFormatting>
        <x14:conditionalFormatting xmlns:xm="http://schemas.microsoft.com/office/excel/2006/main">
          <x14:cfRule type="cellIs" priority="1" operator="notEqual" id="{020B0782-BB1A-422A-89EF-D428B6304CA0}">
            <xm:f>'IP Analysis Rev Codes-EIDR '!$G$141</xm:f>
            <x14:dxf>
              <font>
                <b/>
                <i val="0"/>
                <color theme="0"/>
              </font>
              <fill>
                <patternFill>
                  <bgColor rgb="FFFF0000"/>
                </patternFill>
              </fill>
            </x14:dxf>
          </x14:cfRule>
          <xm:sqref>K57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44</vt:i4>
      </vt:variant>
    </vt:vector>
  </HeadingPairs>
  <TitlesOfParts>
    <vt:vector size="70" baseType="lpstr">
      <vt:lpstr>CY Changes</vt:lpstr>
      <vt:lpstr>Instructions per CMS Audit Rule</vt:lpstr>
      <vt:lpstr>Summary cost &amp; pymt per CMS </vt:lpstr>
      <vt:lpstr>Instructions per UCC (Priv-Pub)</vt:lpstr>
      <vt:lpstr>Summary cost&amp;pmt UCC (Priv-Pub)</vt:lpstr>
      <vt:lpstr>Per Diems &amp; CCRs</vt:lpstr>
      <vt:lpstr>Crosswalk</vt:lpstr>
      <vt:lpstr>IP Analysis Rev Codes-EIDR </vt:lpstr>
      <vt:lpstr>IP Analysis-Cost Report Summary</vt:lpstr>
      <vt:lpstr>OP Analysis Rev Codes - EIDR</vt:lpstr>
      <vt:lpstr>OP Analysis-Cost Report Summary</vt:lpstr>
      <vt:lpstr>IP OP Crossover temp-FFS,SP&amp;PP</vt:lpstr>
      <vt:lpstr>Medicare Fee for Service</vt:lpstr>
      <vt:lpstr>Ambulance Computation</vt:lpstr>
      <vt:lpstr>Psych Analysis Rev Codes-EIDR</vt:lpstr>
      <vt:lpstr>Psych Analysis - Cost Report</vt:lpstr>
      <vt:lpstr>Psych Crossover templet-T,S&amp;Pre</vt:lpstr>
      <vt:lpstr>Uninsured IP Analysis Rev Codes</vt:lpstr>
      <vt:lpstr>Uninsured IP CR Summary</vt:lpstr>
      <vt:lpstr>Uninsured OP Analysis Rev Codes</vt:lpstr>
      <vt:lpstr>Uninsured OP CR Summary</vt:lpstr>
      <vt:lpstr>Uninsured Psych Analysis Rev Co</vt:lpstr>
      <vt:lpstr>Uninsured Psych CR Summary</vt:lpstr>
      <vt:lpstr>RHC Computation-Trad &amp; Shared</vt:lpstr>
      <vt:lpstr>RHC Crossover</vt:lpstr>
      <vt:lpstr>RHC Uninsured</vt:lpstr>
      <vt:lpstr>Crosswalk</vt:lpstr>
      <vt:lpstr>Medicaid_Acute_Charges</vt:lpstr>
      <vt:lpstr>Medicaid_Acute_Days</vt:lpstr>
      <vt:lpstr>Medicaid_Acute_Detail</vt:lpstr>
      <vt:lpstr>Medicaid_AcuteCR_Charges</vt:lpstr>
      <vt:lpstr>Medicaid_AcuteCR_Days</vt:lpstr>
      <vt:lpstr>Medicaid_OP_Charges</vt:lpstr>
      <vt:lpstr>Medicaid_OP_Detail</vt:lpstr>
      <vt:lpstr>Medicaid_OP_Payments</vt:lpstr>
      <vt:lpstr>Medicaid_OP_RevCodes</vt:lpstr>
      <vt:lpstr>Medicaid_Psych_Charges</vt:lpstr>
      <vt:lpstr>Medicaid_Psych_CRCharges</vt:lpstr>
      <vt:lpstr>Medicaid_Psych_Detail</vt:lpstr>
      <vt:lpstr>Per_Diems_CCRs</vt:lpstr>
      <vt:lpstr>'CY Changes'!Print_Area</vt:lpstr>
      <vt:lpstr>'Instructions per UCC (Priv-Pub)'!Print_Area</vt:lpstr>
      <vt:lpstr>'IP Analysis Rev Codes-EIDR '!Print_Area</vt:lpstr>
      <vt:lpstr>'Medicare Fee for Service'!Print_Area</vt:lpstr>
      <vt:lpstr>'OP Analysis Rev Codes - EIDR'!Print_Area</vt:lpstr>
      <vt:lpstr>'OP Analysis-Cost Report Summary'!Print_Area</vt:lpstr>
      <vt:lpstr>'Psych Analysis - Cost Report'!Print_Area</vt:lpstr>
      <vt:lpstr>'RHC Computation-Trad &amp; Shared'!Print_Area</vt:lpstr>
      <vt:lpstr>'Summary cost &amp; pymt per CMS '!Print_Area</vt:lpstr>
      <vt:lpstr>'Summary cost&amp;pmt UCC (Priv-Pub)'!Print_Area</vt:lpstr>
      <vt:lpstr>Crosswalk!Print_Titles</vt:lpstr>
      <vt:lpstr>'Instructions per UCC (Priv-Pub)'!Print_Titles</vt:lpstr>
      <vt:lpstr>'IP Analysis Rev Codes-EIDR '!Print_Titles</vt:lpstr>
      <vt:lpstr>'IP Analysis-Cost Report Summary'!Print_Titles</vt:lpstr>
      <vt:lpstr>'OP Analysis Rev Codes - EIDR'!Print_Titles</vt:lpstr>
      <vt:lpstr>'Psych Analysis - Cost Report'!Print_Titles</vt:lpstr>
      <vt:lpstr>'Psych Analysis Rev Codes-EIDR'!Print_Titles</vt:lpstr>
      <vt:lpstr>'RHC Computation-Trad &amp; Shared'!Print_Titles</vt:lpstr>
      <vt:lpstr>'Summary cost&amp;pmt UCC (Priv-Pub)'!Print_Titles</vt:lpstr>
      <vt:lpstr>'Uninsured IP Analysis Rev Codes'!Print_Titles</vt:lpstr>
      <vt:lpstr>'Uninsured OP Analysis Rev Codes'!Print_Titles</vt:lpstr>
      <vt:lpstr>'Uninsured Psych Analysis Rev Co'!Print_Titles</vt:lpstr>
      <vt:lpstr>Uninsured_IP_Charges</vt:lpstr>
      <vt:lpstr>Uninsured_IP_Days</vt:lpstr>
      <vt:lpstr>Uninsured_IP_Detail</vt:lpstr>
      <vt:lpstr>Uninsured_OP_Charges</vt:lpstr>
      <vt:lpstr>Uninsured_OP_Detail</vt:lpstr>
      <vt:lpstr>Uninsured_Psych_Charges</vt:lpstr>
      <vt:lpstr>Uninsured_Psych_Days</vt:lpstr>
      <vt:lpstr>Uninsured_Psych_Detail</vt:lpstr>
    </vt:vector>
  </TitlesOfParts>
  <Company>MVA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Tizi Robinson</dc:creator>
  <cp:lastModifiedBy>Tizi Robinson</cp:lastModifiedBy>
  <cp:lastPrinted>2016-08-09T21:30:33Z</cp:lastPrinted>
  <dcterms:created xsi:type="dcterms:W3CDTF">2010-10-25T19:40:23Z</dcterms:created>
  <dcterms:modified xsi:type="dcterms:W3CDTF">2016-08-10T02:22:37Z</dcterms:modified>
</cp:coreProperties>
</file>